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yopisto-my.sharepoint.com/personal/mikko_yli-kuivila_syo_fi/Documents/"/>
    </mc:Choice>
  </mc:AlternateContent>
  <xr:revisionPtr revIDLastSave="293" documentId="8_{D1874375-0349-4FAE-8824-2B4010C64095}" xr6:coauthVersionLast="47" xr6:coauthVersionMax="47" xr10:uidLastSave="{90B8B25C-025E-427F-8310-1942505B6E22}"/>
  <bookViews>
    <workbookView xWindow="-135" yWindow="-135" windowWidth="29070" windowHeight="17550" activeTab="1" xr2:uid="{CBABD3CF-4342-4685-A029-78F1BFF94748}"/>
  </bookViews>
  <sheets>
    <sheet name="Kassavirtalaskelma" sheetId="6" r:id="rId1"/>
    <sheet name="Budjetti_MTK" sheetId="2" r:id="rId2"/>
    <sheet name="Budjetti_MTK TOTEUMA" sheetId="7" r:id="rId3"/>
    <sheet name="Budjetti_tyhjä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5" l="1"/>
  <c r="E30" i="5" s="1"/>
  <c r="F30" i="5" s="1"/>
  <c r="G30" i="5" s="1"/>
  <c r="H30" i="5" s="1"/>
  <c r="I30" i="5" s="1"/>
  <c r="J30" i="5" s="1"/>
  <c r="K30" i="5" s="1"/>
  <c r="L30" i="5" s="1"/>
  <c r="M30" i="5" s="1"/>
  <c r="N30" i="5" s="1"/>
  <c r="O30" i="5" s="1"/>
  <c r="P30" i="5" s="1"/>
  <c r="Q30" i="5" s="1"/>
  <c r="Q27" i="5"/>
  <c r="P27" i="5"/>
  <c r="O27" i="5"/>
  <c r="N27" i="5"/>
  <c r="M27" i="5"/>
  <c r="L27" i="5"/>
  <c r="K27" i="5"/>
  <c r="J27" i="5"/>
  <c r="I27" i="5"/>
  <c r="H27" i="5"/>
  <c r="G27" i="5"/>
  <c r="F27" i="5"/>
  <c r="D27" i="5"/>
  <c r="C27" i="5"/>
  <c r="R26" i="5"/>
  <c r="R25" i="5"/>
  <c r="R24" i="5"/>
  <c r="R23" i="5"/>
  <c r="R27" i="5" s="1"/>
  <c r="Q20" i="5"/>
  <c r="P20" i="5"/>
  <c r="O20" i="5"/>
  <c r="N20" i="5"/>
  <c r="M20" i="5"/>
  <c r="L20" i="5"/>
  <c r="K20" i="5"/>
  <c r="J20" i="5"/>
  <c r="I20" i="5"/>
  <c r="H20" i="5"/>
  <c r="G20" i="5"/>
  <c r="F20" i="5"/>
  <c r="D20" i="5"/>
  <c r="C20" i="5"/>
  <c r="C29" i="5" s="1"/>
  <c r="D29" i="5" s="1"/>
  <c r="F29" i="5" s="1"/>
  <c r="G29" i="5" s="1"/>
  <c r="R19" i="5"/>
  <c r="R18" i="5"/>
  <c r="R17" i="5"/>
  <c r="R16" i="5"/>
  <c r="R15" i="5"/>
  <c r="R14" i="5"/>
  <c r="R13" i="5"/>
  <c r="R12" i="5"/>
  <c r="R11" i="5"/>
  <c r="R9" i="5"/>
  <c r="R20" i="5" s="1"/>
  <c r="R8" i="5"/>
  <c r="R7" i="5"/>
  <c r="R6" i="5"/>
  <c r="E30" i="7"/>
  <c r="F30" i="7"/>
  <c r="G30" i="7"/>
  <c r="H30" i="7" s="1"/>
  <c r="I30" i="7" s="1"/>
  <c r="J30" i="7" s="1"/>
  <c r="K30" i="7" s="1"/>
  <c r="L30" i="7" s="1"/>
  <c r="M30" i="7" s="1"/>
  <c r="N30" i="7" s="1"/>
  <c r="O30" i="7" s="1"/>
  <c r="P30" i="7" s="1"/>
  <c r="Q30" i="7" s="1"/>
  <c r="D30" i="7"/>
  <c r="E30" i="2"/>
  <c r="F30" i="2"/>
  <c r="G30" i="2"/>
  <c r="H30" i="2"/>
  <c r="I30" i="2"/>
  <c r="J30" i="2"/>
  <c r="K30" i="2" s="1"/>
  <c r="L30" i="2" s="1"/>
  <c r="M30" i="2" s="1"/>
  <c r="N30" i="2" s="1"/>
  <c r="O30" i="2" s="1"/>
  <c r="P30" i="2" s="1"/>
  <c r="Q30" i="2" s="1"/>
  <c r="D30" i="2"/>
  <c r="H29" i="5" l="1"/>
  <c r="I29" i="5" s="1"/>
  <c r="J29" i="5" s="1"/>
  <c r="K29" i="5" s="1"/>
  <c r="L29" i="5" s="1"/>
  <c r="M29" i="5" s="1"/>
  <c r="N29" i="5" s="1"/>
  <c r="O29" i="5" s="1"/>
  <c r="P29" i="5" s="1"/>
  <c r="Q29" i="5" s="1"/>
  <c r="C29" i="7" l="1"/>
  <c r="D29" i="7" s="1"/>
  <c r="F29" i="7" s="1"/>
  <c r="Q27" i="7"/>
  <c r="P27" i="7"/>
  <c r="O27" i="7"/>
  <c r="N27" i="7"/>
  <c r="M27" i="7"/>
  <c r="L27" i="7"/>
  <c r="K27" i="7"/>
  <c r="J27" i="7"/>
  <c r="I27" i="7"/>
  <c r="H27" i="7"/>
  <c r="G27" i="7"/>
  <c r="F27" i="7"/>
  <c r="D27" i="7"/>
  <c r="C27" i="7"/>
  <c r="R26" i="7"/>
  <c r="R25" i="7"/>
  <c r="R24" i="7"/>
  <c r="R23" i="7"/>
  <c r="Q20" i="7"/>
  <c r="P20" i="7"/>
  <c r="O20" i="7"/>
  <c r="N20" i="7"/>
  <c r="M20" i="7"/>
  <c r="L20" i="7"/>
  <c r="K20" i="7"/>
  <c r="J20" i="7"/>
  <c r="I20" i="7"/>
  <c r="H20" i="7"/>
  <c r="G20" i="7"/>
  <c r="F20" i="7"/>
  <c r="D20" i="7"/>
  <c r="C20" i="7"/>
  <c r="R19" i="7"/>
  <c r="R18" i="7"/>
  <c r="R17" i="7"/>
  <c r="R16" i="7"/>
  <c r="R15" i="7"/>
  <c r="R14" i="7"/>
  <c r="R13" i="7"/>
  <c r="R12" i="7"/>
  <c r="R11" i="7"/>
  <c r="R9" i="7"/>
  <c r="R8" i="7"/>
  <c r="R7" i="7"/>
  <c r="R6" i="7"/>
  <c r="F53" i="6"/>
  <c r="F16" i="6"/>
  <c r="R54" i="6"/>
  <c r="R48" i="6"/>
  <c r="C29" i="2"/>
  <c r="Q54" i="6"/>
  <c r="P54" i="6"/>
  <c r="C20" i="2"/>
  <c r="R27" i="7" l="1"/>
  <c r="R20" i="7"/>
  <c r="G29" i="7"/>
  <c r="H29" i="7" s="1"/>
  <c r="I29" i="7" s="1"/>
  <c r="J29" i="7" s="1"/>
  <c r="K29" i="7" s="1"/>
  <c r="L29" i="7" s="1"/>
  <c r="M29" i="7" s="1"/>
  <c r="N29" i="7" s="1"/>
  <c r="O29" i="7" s="1"/>
  <c r="P29" i="7" s="1"/>
  <c r="Q29" i="7" s="1"/>
  <c r="Q53" i="6"/>
  <c r="O54" i="6"/>
  <c r="N54" i="6"/>
  <c r="M54" i="6"/>
  <c r="L54" i="6"/>
  <c r="K54" i="6"/>
  <c r="J54" i="6"/>
  <c r="I54" i="6"/>
  <c r="H54" i="6"/>
  <c r="G54" i="6"/>
  <c r="F54" i="6"/>
  <c r="N52" i="6"/>
  <c r="M52" i="6"/>
  <c r="K52" i="6"/>
  <c r="Q51" i="6"/>
  <c r="P51" i="6"/>
  <c r="O51" i="6"/>
  <c r="N51" i="6"/>
  <c r="P18" i="6" s="1"/>
  <c r="M51" i="6"/>
  <c r="O18" i="6" s="1"/>
  <c r="L51" i="6"/>
  <c r="N18" i="6" s="1"/>
  <c r="N53" i="6" s="1"/>
  <c r="K51" i="6"/>
  <c r="M18" i="6" s="1"/>
  <c r="M53" i="6" s="1"/>
  <c r="J51" i="6"/>
  <c r="L18" i="6" s="1"/>
  <c r="I51" i="6"/>
  <c r="K18" i="6" s="1"/>
  <c r="H51" i="6"/>
  <c r="G51" i="6"/>
  <c r="F51" i="6"/>
  <c r="Q50" i="6"/>
  <c r="P50" i="6"/>
  <c r="O50" i="6"/>
  <c r="N50" i="6"/>
  <c r="M50" i="6"/>
  <c r="L50" i="6"/>
  <c r="K50" i="6"/>
  <c r="J50" i="6"/>
  <c r="J52" i="6" s="1"/>
  <c r="I50" i="6"/>
  <c r="I52" i="6" s="1"/>
  <c r="H50" i="6"/>
  <c r="G50" i="6"/>
  <c r="G52" i="6" s="1"/>
  <c r="G53" i="6" s="1"/>
  <c r="F50" i="6"/>
  <c r="F52" i="6" s="1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Q19" i="6"/>
  <c r="P19" i="6"/>
  <c r="O19" i="6"/>
  <c r="N19" i="6"/>
  <c r="M19" i="6"/>
  <c r="L19" i="6"/>
  <c r="K19" i="6"/>
  <c r="J19" i="6"/>
  <c r="I19" i="6"/>
  <c r="H19" i="6"/>
  <c r="G19" i="6"/>
  <c r="F19" i="6"/>
  <c r="F56" i="6" s="1"/>
  <c r="G3" i="6" s="1"/>
  <c r="G56" i="6" s="1"/>
  <c r="H3" i="6" s="1"/>
  <c r="Q18" i="6"/>
  <c r="H18" i="6"/>
  <c r="G18" i="6"/>
  <c r="Q17" i="6"/>
  <c r="Q52" i="6" s="1"/>
  <c r="P17" i="6"/>
  <c r="R17" i="6" s="1"/>
  <c r="O17" i="6"/>
  <c r="N17" i="6"/>
  <c r="M17" i="6"/>
  <c r="L17" i="6"/>
  <c r="K17" i="6"/>
  <c r="J17" i="6"/>
  <c r="I17" i="6"/>
  <c r="H17" i="6"/>
  <c r="G17" i="6"/>
  <c r="F17" i="6"/>
  <c r="Q16" i="6"/>
  <c r="P16" i="6"/>
  <c r="P52" i="6" s="1"/>
  <c r="P53" i="6" s="1"/>
  <c r="O16" i="6"/>
  <c r="N16" i="6"/>
  <c r="M16" i="6"/>
  <c r="L16" i="6"/>
  <c r="K16" i="6"/>
  <c r="J16" i="6"/>
  <c r="I16" i="6"/>
  <c r="H16" i="6"/>
  <c r="G16" i="6"/>
  <c r="F18" i="6"/>
  <c r="R15" i="6"/>
  <c r="R14" i="6"/>
  <c r="R13" i="6"/>
  <c r="R12" i="6"/>
  <c r="R11" i="6"/>
  <c r="R10" i="6"/>
  <c r="R9" i="6"/>
  <c r="R8" i="6"/>
  <c r="R7" i="6"/>
  <c r="L52" i="6" l="1"/>
  <c r="L53" i="6" s="1"/>
  <c r="J18" i="6"/>
  <c r="J53" i="6" s="1"/>
  <c r="H52" i="6"/>
  <c r="H53" i="6" s="1"/>
  <c r="R19" i="6"/>
  <c r="R16" i="6"/>
  <c r="H56" i="6"/>
  <c r="I3" i="6" s="1"/>
  <c r="I56" i="6" s="1"/>
  <c r="J3" i="6" s="1"/>
  <c r="K53" i="6"/>
  <c r="I18" i="6"/>
  <c r="O52" i="6"/>
  <c r="O53" i="6" s="1"/>
  <c r="R25" i="2"/>
  <c r="R26" i="2"/>
  <c r="R23" i="2"/>
  <c r="R18" i="2"/>
  <c r="R6" i="2"/>
  <c r="C27" i="2"/>
  <c r="Q27" i="2"/>
  <c r="P27" i="2"/>
  <c r="O27" i="2"/>
  <c r="N27" i="2"/>
  <c r="M27" i="2"/>
  <c r="L27" i="2"/>
  <c r="K27" i="2"/>
  <c r="J27" i="2"/>
  <c r="I27" i="2"/>
  <c r="H27" i="2"/>
  <c r="G27" i="2"/>
  <c r="F27" i="2"/>
  <c r="D27" i="2"/>
  <c r="R24" i="2"/>
  <c r="Q20" i="2"/>
  <c r="P20" i="2"/>
  <c r="O20" i="2"/>
  <c r="N20" i="2"/>
  <c r="M20" i="2"/>
  <c r="L20" i="2"/>
  <c r="K20" i="2"/>
  <c r="J20" i="2"/>
  <c r="I20" i="2"/>
  <c r="H20" i="2"/>
  <c r="G20" i="2"/>
  <c r="F20" i="2"/>
  <c r="F29" i="2" s="1"/>
  <c r="D20" i="2"/>
  <c r="R19" i="2"/>
  <c r="R17" i="2"/>
  <c r="R16" i="2"/>
  <c r="R15" i="2"/>
  <c r="R14" i="2"/>
  <c r="R13" i="2"/>
  <c r="R12" i="2"/>
  <c r="R11" i="2"/>
  <c r="R9" i="2"/>
  <c r="R8" i="2"/>
  <c r="R7" i="2"/>
  <c r="R27" i="2" l="1"/>
  <c r="J56" i="6"/>
  <c r="K3" i="6" s="1"/>
  <c r="K56" i="6" s="1"/>
  <c r="L3" i="6" s="1"/>
  <c r="L56" i="6" s="1"/>
  <c r="M3" i="6" s="1"/>
  <c r="M56" i="6" s="1"/>
  <c r="N3" i="6" s="1"/>
  <c r="N56" i="6" s="1"/>
  <c r="O3" i="6" s="1"/>
  <c r="O56" i="6" s="1"/>
  <c r="P3" i="6" s="1"/>
  <c r="R18" i="6"/>
  <c r="R20" i="2"/>
  <c r="D29" i="2"/>
  <c r="G29" i="2" s="1"/>
  <c r="H29" i="2" s="1"/>
  <c r="I29" i="2" s="1"/>
  <c r="J29" i="2" s="1"/>
  <c r="K29" i="2" s="1"/>
  <c r="L29" i="2" s="1"/>
  <c r="M29" i="2" s="1"/>
  <c r="N29" i="2" s="1"/>
  <c r="O29" i="2" s="1"/>
  <c r="P29" i="2" s="1"/>
  <c r="Q29" i="2" s="1"/>
  <c r="I53" i="6"/>
  <c r="P56" i="6" l="1"/>
  <c r="Q3" i="6" s="1"/>
  <c r="Q56" i="6" s="1"/>
</calcChain>
</file>

<file path=xl/sharedStrings.xml><?xml version="1.0" encoding="utf-8"?>
<sst xmlns="http://schemas.openxmlformats.org/spreadsheetml/2006/main" count="271" uniqueCount="108">
  <si>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</si>
  <si>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</si>
  <si>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</si>
  <si>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</si>
  <si>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</si>
  <si>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</si>
  <si>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</si>
  <si>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</si>
  <si>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</si>
  <si>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</si>
  <si>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</si>
  <si>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</si>
  <si>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Alkusaldo</t>
  </si>
  <si>
    <t>Tulot</t>
  </si>
  <si>
    <t>Myyntitulot</t>
  </si>
  <si>
    <t>Tuet</t>
  </si>
  <si>
    <t>Muut</t>
  </si>
  <si>
    <t>Alv myynneistä (25,5%)</t>
  </si>
  <si>
    <t>Tulot yhteensä</t>
  </si>
  <si>
    <t>Menot</t>
  </si>
  <si>
    <t>Oma palkka ja yksityisnostot</t>
  </si>
  <si>
    <t>Työntekijöiden palkat</t>
  </si>
  <si>
    <t>Sotumaksut</t>
  </si>
  <si>
    <t>Vuokrat</t>
  </si>
  <si>
    <t>Lainojen lyhennykset</t>
  </si>
  <si>
    <t>Pankin palvelumaksut</t>
  </si>
  <si>
    <t>Verot</t>
  </si>
  <si>
    <t>Korot</t>
  </si>
  <si>
    <t>Vakuutusmaksut</t>
  </si>
  <si>
    <t>Kirjanpito</t>
  </si>
  <si>
    <t>Myynti / markkinointi</t>
  </si>
  <si>
    <t>Puhelin ja Internet</t>
  </si>
  <si>
    <t>Ohjelmistot</t>
  </si>
  <si>
    <t>Jäsenmaksut</t>
  </si>
  <si>
    <t>Koulutus / kurssit</t>
  </si>
  <si>
    <t>Ostot</t>
  </si>
  <si>
    <t>Investoinnit</t>
  </si>
  <si>
    <t>Edustuskulut</t>
  </si>
  <si>
    <t>Alv menoista (25,5 %)</t>
  </si>
  <si>
    <t>Menot yhteensä</t>
  </si>
  <si>
    <t>maito</t>
  </si>
  <si>
    <t>liha</t>
  </si>
  <si>
    <t>vilja</t>
  </si>
  <si>
    <t>muu</t>
  </si>
  <si>
    <t>Siirto omalta muulta tililtä</t>
  </si>
  <si>
    <t>Lainat (nosto)</t>
  </si>
  <si>
    <t>Muut tulot</t>
  </si>
  <si>
    <t>Rehut</t>
  </si>
  <si>
    <t>Lannoitteet</t>
  </si>
  <si>
    <t>KS-aineet</t>
  </si>
  <si>
    <t>Huolto, korjaus, kunnossapito</t>
  </si>
  <si>
    <t>Alv menoista (13,5 %)</t>
  </si>
  <si>
    <t>Koneostot (vain väliraha)</t>
  </si>
  <si>
    <t>Muut aineet / tarvikkeet</t>
  </si>
  <si>
    <t>Menot (sis ALV)</t>
  </si>
  <si>
    <t>Alv myynneistä (13,5%)</t>
  </si>
  <si>
    <t>koneiden myynti</t>
  </si>
  <si>
    <t>Könttä summa</t>
  </si>
  <si>
    <t>Muut tulot  ( tai könttäsumma koko kk tuloista)</t>
  </si>
  <si>
    <t>Tulot (sis ALV)</t>
  </si>
  <si>
    <t>Muut, ALV 0%</t>
  </si>
  <si>
    <t xml:space="preserve">Kassavirtalaskelma vuodelle </t>
  </si>
  <si>
    <t>Päivitetty</t>
  </si>
  <si>
    <t>Alv-maksettavaa ALV:tä</t>
  </si>
  <si>
    <t>Alv-palautettavaa ALV:tä</t>
  </si>
  <si>
    <t>Alv tilitys (maksetaan kun  -  ja palautuu kun +)</t>
  </si>
  <si>
    <t>ALV</t>
  </si>
  <si>
    <t>Loppusaldo  (ALVn maksu huomioitu)</t>
  </si>
  <si>
    <t>11/ ed. vuosi</t>
  </si>
  <si>
    <t>12/ ed. vuosi</t>
  </si>
  <si>
    <t>Maatilayrityksen budjetti ja sen seuranta</t>
  </si>
  <si>
    <t>Koko vuosi</t>
  </si>
  <si>
    <t>marraskuu</t>
  </si>
  <si>
    <t>joulukuu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</si>
  <si>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</si>
  <si>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</si>
  <si>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</si>
  <si>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</si>
  <si>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</si>
  <si>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</si>
  <si>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</si>
  <si>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</si>
  <si>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</si>
  <si>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</si>
  <si>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Saldo kauden alussa</t>
  </si>
  <si>
    <t>Peltoviljelyn kustannukset</t>
  </si>
  <si>
    <t xml:space="preserve"> </t>
  </si>
  <si>
    <t>Eläintuotannon kustannukset</t>
  </si>
  <si>
    <t>Polttoaine</t>
  </si>
  <si>
    <t>Huolto- ja korjauskustann.</t>
  </si>
  <si>
    <t>Sähkö</t>
  </si>
  <si>
    <t>Urakointipalvelut</t>
  </si>
  <si>
    <t>Muut kulut</t>
  </si>
  <si>
    <t>Ennakkoverot, alvit, jäännösverot</t>
  </si>
  <si>
    <t>Maitotulot/myyntitulot</t>
  </si>
  <si>
    <t>Palkkakulut (ei omat)</t>
  </si>
  <si>
    <t>Lainojen hoitokulut (korot ym.)</t>
  </si>
  <si>
    <t>Yksityistalous (oma palkka)</t>
  </si>
  <si>
    <t>alv: palautus(+) maksettava (-)</t>
  </si>
  <si>
    <t>Viime vuosi</t>
  </si>
  <si>
    <t>tänä vuonna</t>
  </si>
  <si>
    <t>37550, 82000</t>
  </si>
  <si>
    <t>koneet, lkainat</t>
  </si>
  <si>
    <t>Tililuotto</t>
  </si>
  <si>
    <t>Saldo kk viimeinen päivä</t>
  </si>
  <si>
    <t>KOKOvuosi</t>
  </si>
  <si>
    <t>HUOM! ALVilliset hinnat</t>
  </si>
  <si>
    <t>tänä vuonna arvioitu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</si>
</sst>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OP Chevin Pro Light"/>
      <family val="2"/>
      <scheme val="minor"/>
    </font>
    <font>
      <sz val="11"/>
      <color theme="1"/>
      <name val="OP Chevin Pro Light"/>
      <family val="2"/>
      <scheme val="minor"/>
    </font>
    <font>
      <b/>
      <sz val="11"/>
      <color theme="1"/>
      <name val="OP Chevin Pro Light"/>
      <family val="2"/>
      <scheme val="minor"/>
    </font>
    <font>
      <sz val="20"/>
      <color theme="2" tint="-0.499984740745262"/>
      <name val="Arial Nova"/>
      <family val="2"/>
    </font>
    <font>
      <sz val="28"/>
      <color theme="1"/>
      <name val="Arial Nova"/>
      <family val="2"/>
    </font>
    <font>
      <sz val="14"/>
      <color theme="2" tint="-0.499984740745262"/>
      <name val="Arial Nova"/>
      <family val="2"/>
    </font>
    <font>
      <sz val="14"/>
      <color theme="1"/>
      <name val="Arial Nova"/>
      <family val="2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sz val="12"/>
      <color theme="1"/>
      <name val="Arial Nova"/>
      <family val="2"/>
    </font>
    <font>
      <i/>
      <sz val="11"/>
      <color theme="0" tint="-0.34998626667073579"/>
      <name val="Arial Nova"/>
      <family val="2"/>
    </font>
    <font>
      <b/>
      <sz val="11"/>
      <color rgb="FFFF0000"/>
      <name val="Arial Nova"/>
      <family val="2"/>
    </font>
    <font>
      <b/>
      <sz val="12"/>
      <color rgb="FFFF0000"/>
      <name val="Arial Nova"/>
      <family val="2"/>
    </font>
    <font>
      <b/>
      <sz val="11"/>
      <color theme="1"/>
      <name val="OP Chevin Pro Light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E7E6E6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rgb="FFE7E6E6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ck">
        <color theme="2"/>
      </bottom>
      <diagonal/>
    </border>
    <border>
      <left style="thick">
        <color rgb="FF0070C0"/>
      </left>
      <right/>
      <top/>
      <bottom/>
      <diagonal/>
    </border>
    <border>
      <left style="thick">
        <color rgb="FF0070C0"/>
      </left>
      <right/>
      <top/>
      <bottom style="thin">
        <color rgb="FFE7E6E6"/>
      </bottom>
      <diagonal/>
    </border>
    <border>
      <left style="thick">
        <color rgb="FF0070C0"/>
      </left>
      <right/>
      <top style="thin">
        <color theme="2"/>
      </top>
      <bottom style="thin">
        <color theme="2"/>
      </bottom>
      <diagonal/>
    </border>
    <border>
      <left style="thick">
        <color rgb="FF0070C0"/>
      </left>
      <right/>
      <top style="thin">
        <color theme="2"/>
      </top>
      <bottom/>
      <diagonal/>
    </border>
    <border>
      <left style="thick">
        <color rgb="FF0070C0"/>
      </left>
      <right/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/>
    </xf>
    <xf numFmtId="0" fontId="6" fillId="2" borderId="0" xfId="0" applyFont="1" applyFill="1"/>
    <xf numFmtId="3" fontId="8" fillId="2" borderId="5" xfId="0" applyNumberFormat="1" applyFont="1" applyFill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right" vertical="center"/>
    </xf>
    <xf numFmtId="3" fontId="7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horizontal="right" vertical="center"/>
    </xf>
    <xf numFmtId="0" fontId="7" fillId="2" borderId="8" xfId="0" applyFont="1" applyFill="1" applyBorder="1" applyAlignment="1">
      <alignment horizontal="left" vertical="center" indent="1"/>
    </xf>
    <xf numFmtId="9" fontId="7" fillId="2" borderId="1" xfId="0" applyNumberFormat="1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left" vertical="center" indent="1"/>
    </xf>
    <xf numFmtId="0" fontId="7" fillId="2" borderId="9" xfId="0" applyFont="1" applyFill="1" applyBorder="1" applyAlignment="1">
      <alignment horizontal="left" vertical="center" indent="1"/>
    </xf>
    <xf numFmtId="0" fontId="7" fillId="2" borderId="2" xfId="0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left" vertical="center" indent="1"/>
    </xf>
    <xf numFmtId="0" fontId="10" fillId="2" borderId="0" xfId="0" applyFont="1" applyFill="1" applyAlignment="1">
      <alignment vertical="center"/>
    </xf>
    <xf numFmtId="3" fontId="10" fillId="2" borderId="0" xfId="0" applyNumberFormat="1" applyFont="1" applyFill="1" applyAlignment="1">
      <alignment horizontal="right" vertical="center"/>
    </xf>
    <xf numFmtId="0" fontId="10" fillId="2" borderId="9" xfId="0" applyFont="1" applyFill="1" applyBorder="1" applyAlignment="1">
      <alignment horizontal="left" vertical="center" indent="1"/>
    </xf>
    <xf numFmtId="0" fontId="10" fillId="2" borderId="2" xfId="0" applyFont="1" applyFill="1" applyBorder="1" applyAlignment="1">
      <alignment vertical="center"/>
    </xf>
    <xf numFmtId="3" fontId="10" fillId="2" borderId="2" xfId="0" applyNumberFormat="1" applyFont="1" applyFill="1" applyBorder="1" applyAlignment="1">
      <alignment horizontal="right" vertical="center"/>
    </xf>
    <xf numFmtId="3" fontId="7" fillId="2" borderId="0" xfId="0" applyNumberFormat="1" applyFont="1" applyFill="1"/>
    <xf numFmtId="3" fontId="7" fillId="2" borderId="0" xfId="0" applyNumberFormat="1" applyFont="1" applyFill="1" applyAlignment="1">
      <alignment vertical="center"/>
    </xf>
    <xf numFmtId="3" fontId="7" fillId="2" borderId="4" xfId="0" applyNumberFormat="1" applyFont="1" applyFill="1" applyBorder="1" applyAlignment="1">
      <alignment horizontal="right" vertical="center"/>
    </xf>
    <xf numFmtId="9" fontId="7" fillId="2" borderId="2" xfId="1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 indent="1"/>
    </xf>
    <xf numFmtId="3" fontId="10" fillId="2" borderId="3" xfId="0" applyNumberFormat="1" applyFont="1" applyFill="1" applyBorder="1" applyAlignment="1">
      <alignment horizontal="right" vertical="center"/>
    </xf>
    <xf numFmtId="9" fontId="10" fillId="2" borderId="3" xfId="0" applyNumberFormat="1" applyFont="1" applyFill="1" applyBorder="1" applyAlignment="1">
      <alignment vertical="center"/>
    </xf>
    <xf numFmtId="9" fontId="10" fillId="3" borderId="3" xfId="0" applyNumberFormat="1" applyFont="1" applyFill="1" applyBorder="1" applyAlignment="1">
      <alignment horizontal="center" vertical="center"/>
    </xf>
    <xf numFmtId="17" fontId="10" fillId="3" borderId="2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3" fontId="7" fillId="2" borderId="0" xfId="0" applyNumberFormat="1" applyFont="1" applyFill="1" applyAlignment="1">
      <alignment horizontal="right" vertical="top"/>
    </xf>
    <xf numFmtId="0" fontId="2" fillId="0" borderId="0" xfId="0" applyFont="1"/>
    <xf numFmtId="0" fontId="2" fillId="0" borderId="12" xfId="0" applyFont="1" applyBorder="1"/>
    <xf numFmtId="164" fontId="0" fillId="4" borderId="12" xfId="2" applyNumberFormat="1" applyFont="1" applyFill="1" applyBorder="1"/>
    <xf numFmtId="164" fontId="2" fillId="0" borderId="0" xfId="2" applyNumberFormat="1" applyFont="1"/>
    <xf numFmtId="164" fontId="2" fillId="0" borderId="0" xfId="2" applyNumberFormat="1" applyFont="1" applyAlignment="1">
      <alignment horizontal="center" wrapText="1"/>
    </xf>
    <xf numFmtId="164" fontId="0" fillId="0" borderId="0" xfId="2" applyNumberFormat="1" applyFont="1"/>
    <xf numFmtId="164" fontId="0" fillId="5" borderId="12" xfId="2" applyNumberFormat="1" applyFont="1" applyFill="1" applyBorder="1"/>
    <xf numFmtId="164" fontId="0" fillId="0" borderId="12" xfId="2" applyNumberFormat="1" applyFont="1" applyBorder="1"/>
    <xf numFmtId="164" fontId="2" fillId="0" borderId="12" xfId="2" applyNumberFormat="1" applyFont="1" applyBorder="1"/>
    <xf numFmtId="164" fontId="2" fillId="6" borderId="12" xfId="2" applyNumberFormat="1" applyFont="1" applyFill="1" applyBorder="1"/>
    <xf numFmtId="164" fontId="0" fillId="7" borderId="12" xfId="2" applyNumberFormat="1" applyFont="1" applyFill="1" applyBorder="1"/>
    <xf numFmtId="164" fontId="2" fillId="8" borderId="12" xfId="2" applyNumberFormat="1" applyFont="1" applyFill="1" applyBorder="1"/>
    <xf numFmtId="164" fontId="0" fillId="0" borderId="0" xfId="0" applyNumberFormat="1"/>
    <xf numFmtId="9" fontId="0" fillId="0" borderId="0" xfId="1" applyFont="1"/>
    <xf numFmtId="0" fontId="7" fillId="0" borderId="0" xfId="0" applyFont="1" applyAlignment="1">
      <alignment horizontal="center"/>
    </xf>
    <xf numFmtId="14" fontId="6" fillId="0" borderId="6" xfId="0" applyNumberFormat="1" applyFont="1" applyBorder="1" applyAlignment="1">
      <alignment horizontal="left" vertic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wrapText="1"/>
    </xf>
    <xf numFmtId="3" fontId="8" fillId="0" borderId="0" xfId="0" applyNumberFormat="1" applyFont="1" applyAlignment="1">
      <alignment horizontal="center"/>
    </xf>
    <xf numFmtId="3" fontId="11" fillId="2" borderId="2" xfId="0" applyNumberFormat="1" applyFont="1" applyFill="1" applyBorder="1" applyAlignment="1">
      <alignment horizontal="right" vertical="center"/>
    </xf>
    <xf numFmtId="3" fontId="12" fillId="9" borderId="0" xfId="0" applyNumberFormat="1" applyFont="1" applyFill="1" applyAlignment="1">
      <alignment horizontal="right" vertical="top"/>
    </xf>
    <xf numFmtId="164" fontId="0" fillId="5" borderId="17" xfId="2" applyNumberFormat="1" applyFont="1" applyFill="1" applyBorder="1"/>
    <xf numFmtId="0" fontId="0" fillId="0" borderId="0" xfId="0" applyAlignment="1">
      <alignment horizontal="center"/>
    </xf>
    <xf numFmtId="0" fontId="13" fillId="0" borderId="0" xfId="0" applyFont="1"/>
    <xf numFmtId="164" fontId="13" fillId="0" borderId="0" xfId="2" applyNumberFormat="1" applyFont="1"/>
  </cellXfs>
  <cellStyles count="3">
    <cellStyle name="Normaali" xfId="0" builtinId="0"/>
    <cellStyle name="Pilkku" xfId="2" builtinId="3"/>
    <cellStyle name="Prosenttia" xfId="1" builtinId="5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Tulot, menot ja kuukauden</a:t>
            </a:r>
            <a:r>
              <a:rPr lang="en-US" baseline="0"/>
              <a:t> lopun saldo</a:t>
            </a:r>
            <a:endParaRPr lang="en-US"/>
          </a:p>
        </c:rich>
      </c:tx>
      <c:layout>
        <c:manualLayout>
          <c:xMode val="edge"/>
          <c:yMode val="edge"/>
          <c:x val="0.44371681727703499"/>
          <c:y val="1.25391849529780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Kassavirtalaskelma!$B$19</c:f>
              <c:strCache>
                <c:ptCount val="1"/>
                <c:pt idx="0">
                  <c:v>Tulot yhteensä</c:v>
                </c:pt>
              </c:strCache>
            </c:strRef>
          </c:tx>
          <c:spPr>
            <a:ln w="349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Kassavirtalaskelma!$F$2:$Q$2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Kassavirtalaskelma!$F$19:$Q$19</c:f>
              <c:numCache>
                <c:formatCode>#,##0</c:formatCode>
                <c:ptCount val="12"/>
                <c:pt idx="0">
                  <c:v>23900</c:v>
                </c:pt>
                <c:pt idx="1">
                  <c:v>11650</c:v>
                </c:pt>
                <c:pt idx="2">
                  <c:v>37700</c:v>
                </c:pt>
                <c:pt idx="3">
                  <c:v>26350</c:v>
                </c:pt>
                <c:pt idx="4">
                  <c:v>11650</c:v>
                </c:pt>
                <c:pt idx="5">
                  <c:v>61650</c:v>
                </c:pt>
                <c:pt idx="6">
                  <c:v>6800</c:v>
                </c:pt>
                <c:pt idx="7">
                  <c:v>43650</c:v>
                </c:pt>
                <c:pt idx="8">
                  <c:v>11650</c:v>
                </c:pt>
                <c:pt idx="9">
                  <c:v>11650</c:v>
                </c:pt>
                <c:pt idx="10">
                  <c:v>11650</c:v>
                </c:pt>
                <c:pt idx="11">
                  <c:v>36650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9-4F8C-82EA-E5EA8B80D5E5}"/>
            </c:ext>
          </c:extLst>
        </c:ser>
        <c:ser>
          <c:idx val="1"/>
          <c:order val="1"/>
          <c:tx>
            <c:strRef>
              <c:f>Kassavirtalaskelma!$B$54</c:f>
              <c:strCache>
                <c:ptCount val="1"/>
                <c:pt idx="0">
                  <c:v>Menot yhteensä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Kassavirtalaskelma!$F$2:$Q$2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Kassavirtalaskelma!$F$54:$Q$54</c:f>
              <c:numCache>
                <c:formatCode>#,##0</c:formatCode>
                <c:ptCount val="12"/>
                <c:pt idx="0">
                  <c:v>7270</c:v>
                </c:pt>
                <c:pt idx="1">
                  <c:v>10325</c:v>
                </c:pt>
                <c:pt idx="2">
                  <c:v>20775</c:v>
                </c:pt>
                <c:pt idx="3">
                  <c:v>12325</c:v>
                </c:pt>
                <c:pt idx="4">
                  <c:v>16325</c:v>
                </c:pt>
                <c:pt idx="5">
                  <c:v>42825</c:v>
                </c:pt>
                <c:pt idx="6">
                  <c:v>59825</c:v>
                </c:pt>
                <c:pt idx="7">
                  <c:v>42325</c:v>
                </c:pt>
                <c:pt idx="8">
                  <c:v>12825</c:v>
                </c:pt>
                <c:pt idx="9">
                  <c:v>5325</c:v>
                </c:pt>
                <c:pt idx="10">
                  <c:v>5045</c:v>
                </c:pt>
                <c:pt idx="11">
                  <c:v>15825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9-4F8C-82EA-E5EA8B80D5E5}"/>
            </c:ext>
          </c:extLst>
        </c:ser>
        <c:ser>
          <c:idx val="2"/>
          <c:order val="2"/>
          <c:tx>
            <c:strRef>
              <c:f>Kassavirtalaskelma!$B$56</c:f>
              <c:strCache>
                <c:ptCount val="1"/>
                <c:pt idx="0">
                  <c:v>Loppusaldo  (ALVn maksu huomioitu)</c:v>
                </c:pt>
              </c:strCache>
            </c:strRef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Kassavirtalaskelma!$F$2:$Q$2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Kassavirtalaskelma!$F$56:$Q$56</c:f>
              <c:numCache>
                <c:formatCode>#,##0</c:formatCode>
                <c:ptCount val="12"/>
                <c:pt idx="0">
                  <c:v>27190</c:v>
                </c:pt>
                <c:pt idx="1">
                  <c:v>30515</c:v>
                </c:pt>
                <c:pt idx="2">
                  <c:v>43940.159362549799</c:v>
                </c:pt>
                <c:pt idx="3">
                  <c:v>57740.572160696429</c:v>
                </c:pt>
                <c:pt idx="4">
                  <c:v>49879.155624199251</c:v>
                </c:pt>
                <c:pt idx="5">
                  <c:v>70496.212945574545</c:v>
                </c:pt>
                <c:pt idx="6">
                  <c:v>19953.02569457853</c:v>
                </c:pt>
                <c:pt idx="7">
                  <c:v>19845.555575056616</c:v>
                </c:pt>
                <c:pt idx="8">
                  <c:v>16323.742826052634</c:v>
                </c:pt>
                <c:pt idx="9">
                  <c:v>15019.061551152241</c:v>
                </c:pt>
                <c:pt idx="10">
                  <c:v>10438.603383821566</c:v>
                </c:pt>
                <c:pt idx="11">
                  <c:v>24976.039191252639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09-4F8C-82EA-E5EA8B80D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520352"/>
        <c:axId val="286361616"/>
      </c:lineChart>
      <c:catAx>
        <c:axId val="30052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86361616"/>
        <c:crossesAt val="0"/>
        <c:auto val="1"/>
        <c:lblAlgn val="ctr"/>
        <c:lblOffset val="100"/>
        <c:noMultiLvlLbl val="0"/>
      </c:catAx>
      <c:valAx>
        <c:axId val="286361616"/>
        <c:scaling>
          <c:orientation val="minMax"/>
          <c:max val="100000"/>
          <c:min val="-3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00520352"/>
        <c:crossesAt val="1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Bdj. 2026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Budjetti_MTK!$A$29:$B$29</c:f>
              <c:strCache>
                <c:ptCount val="2"/>
                <c:pt idx="0">
                  <c:v>Saldo kk viimeinen päivä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Budjetti_MTK!$C$28:$Q$28</c:f>
              <c:strCache>
                <c:ptCount val="15"/>
                <c:pt idx="0">
                  <c:v>marraskuu</c:v>
                </c:pt>
                <c:pt idx="1">
                  <c:v>joulukuu</c:v>
                </c:pt>
                <c:pt idx="3">
                  <c:v>tammikuu</c:v>
                </c:pt>
                <c:pt idx="4">
                  <c:v>helmikuu</c:v>
                </c:pt>
                <c:pt idx="5">
                  <c:v>maaliskuu</c:v>
                </c:pt>
                <c:pt idx="6">
                  <c:v>huhtikuu</c:v>
                </c:pt>
                <c:pt idx="7">
                  <c:v>toukokuu</c:v>
                </c:pt>
                <c:pt idx="8">
                  <c:v>kesäkuu</c:v>
                </c:pt>
                <c:pt idx="9">
                  <c:v>heinäkuu</c:v>
                </c:pt>
                <c:pt idx="10">
                  <c:v>elokuu</c:v>
                </c:pt>
                <c:pt idx="11">
                  <c:v>syyskuu</c:v>
                </c:pt>
                <c:pt idx="12">
                  <c:v>lokakuu</c:v>
                </c:pt>
                <c:pt idx="13">
                  <c:v>marraskuu</c:v>
                </c:pt>
                <c:pt idx="14">
                  <c:v>joulukuu</c:v>
                </c:pt>
              </c:strCache>
            </c:strRef>
          </c:cat>
          <c:val>
            <c:numRef>
              <c:f>Budjetti_MTK!$C$29:$Q$29</c:f>
              <c:numCache>
                <c:formatCode>_-* #\ ##0_-;\-* #\ ##0_-;_-* "-"??_-;_-@_-</c:formatCode>
                <c:ptCount val="15"/>
                <c:pt idx="0">
                  <c:v>-9895</c:v>
                </c:pt>
                <c:pt idx="1">
                  <c:v>4842</c:v>
                </c:pt>
                <c:pt idx="3">
                  <c:v>3147</c:v>
                </c:pt>
                <c:pt idx="4">
                  <c:v>242</c:v>
                </c:pt>
                <c:pt idx="5">
                  <c:v>-2263</c:v>
                </c:pt>
                <c:pt idx="6">
                  <c:v>-20118</c:v>
                </c:pt>
                <c:pt idx="7">
                  <c:v>-21968</c:v>
                </c:pt>
                <c:pt idx="8">
                  <c:v>-24068</c:v>
                </c:pt>
                <c:pt idx="9">
                  <c:v>2532</c:v>
                </c:pt>
                <c:pt idx="10">
                  <c:v>-6118</c:v>
                </c:pt>
                <c:pt idx="11">
                  <c:v>-9518</c:v>
                </c:pt>
                <c:pt idx="12">
                  <c:v>-14168</c:v>
                </c:pt>
                <c:pt idx="13">
                  <c:v>-16568</c:v>
                </c:pt>
                <c:pt idx="14">
                  <c:v>-2218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3-40DD-9006-1D07B25D3F92}"/>
            </c:ext>
          </c:extLst>
        </c:ser>
        <c:ser>
          <c:idx val="1"/>
          <c:order val="1"/>
          <c:tx>
            <c:strRef>
              <c:f>Budjetti_MTK!$A$30:$B$30</c:f>
              <c:strCache>
                <c:ptCount val="2"/>
                <c:pt idx="0">
                  <c:v>Tililuotto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Budjetti_MTK!$C$28:$Q$28</c:f>
              <c:strCache>
                <c:ptCount val="15"/>
                <c:pt idx="0">
                  <c:v>marraskuu</c:v>
                </c:pt>
                <c:pt idx="1">
                  <c:v>joulukuu</c:v>
                </c:pt>
                <c:pt idx="3">
                  <c:v>tammikuu</c:v>
                </c:pt>
                <c:pt idx="4">
                  <c:v>helmikuu</c:v>
                </c:pt>
                <c:pt idx="5">
                  <c:v>maaliskuu</c:v>
                </c:pt>
                <c:pt idx="6">
                  <c:v>huhtikuu</c:v>
                </c:pt>
                <c:pt idx="7">
                  <c:v>toukokuu</c:v>
                </c:pt>
                <c:pt idx="8">
                  <c:v>kesäkuu</c:v>
                </c:pt>
                <c:pt idx="9">
                  <c:v>heinäkuu</c:v>
                </c:pt>
                <c:pt idx="10">
                  <c:v>elokuu</c:v>
                </c:pt>
                <c:pt idx="11">
                  <c:v>syyskuu</c:v>
                </c:pt>
                <c:pt idx="12">
                  <c:v>lokakuu</c:v>
                </c:pt>
                <c:pt idx="13">
                  <c:v>marraskuu</c:v>
                </c:pt>
                <c:pt idx="14">
                  <c:v>joulukuu</c:v>
                </c:pt>
              </c:strCache>
            </c:strRef>
          </c:cat>
          <c:val>
            <c:numRef>
              <c:f>Budjetti_MTK!$C$30:$Q$30</c:f>
              <c:numCache>
                <c:formatCode>_-* #\ ##0_-;\-* #\ ##0_-;_-* "-"??_-;_-@_-</c:formatCode>
                <c:ptCount val="15"/>
                <c:pt idx="0">
                  <c:v>-10000</c:v>
                </c:pt>
                <c:pt idx="1">
                  <c:v>-10000</c:v>
                </c:pt>
                <c:pt idx="2">
                  <c:v>-10000</c:v>
                </c:pt>
                <c:pt idx="3">
                  <c:v>-10000</c:v>
                </c:pt>
                <c:pt idx="4">
                  <c:v>-10000</c:v>
                </c:pt>
                <c:pt idx="5">
                  <c:v>-10000</c:v>
                </c:pt>
                <c:pt idx="6">
                  <c:v>-10000</c:v>
                </c:pt>
                <c:pt idx="7">
                  <c:v>-10000</c:v>
                </c:pt>
                <c:pt idx="8">
                  <c:v>-10000</c:v>
                </c:pt>
                <c:pt idx="9">
                  <c:v>-10000</c:v>
                </c:pt>
                <c:pt idx="10">
                  <c:v>-10000</c:v>
                </c:pt>
                <c:pt idx="11">
                  <c:v>-10000</c:v>
                </c:pt>
                <c:pt idx="12">
                  <c:v>-10000</c:v>
                </c:pt>
                <c:pt idx="13">
                  <c:v>-10000</c:v>
                </c:pt>
                <c:pt idx="14">
                  <c:v>-10000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3-40DD-9006-1D07B25D3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233407"/>
        <c:axId val="358234847"/>
      </c:lineChart>
      <c:catAx>
        <c:axId val="35823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58234847"/>
        <c:crosses val="autoZero"/>
        <c:auto val="1"/>
        <c:lblAlgn val="ctr"/>
        <c:lblOffset val="100"/>
        <c:noMultiLvlLbl val="0"/>
      </c:catAx>
      <c:valAx>
        <c:axId val="358234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5823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Bdj. 2026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'Budjetti_MTK TOTEUMA'!$A$29:$B$29</c:f>
              <c:strCache>
                <c:ptCount val="2"/>
                <c:pt idx="0">
                  <c:v>Saldo kk viimeinen päivä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'Budjetti_MTK TOTEUMA'!$C$28:$Q$28</c:f>
              <c:strCache>
                <c:ptCount val="15"/>
                <c:pt idx="0">
                  <c:v>marraskuu</c:v>
                </c:pt>
                <c:pt idx="1">
                  <c:v>joulukuu</c:v>
                </c:pt>
                <c:pt idx="3">
                  <c:v>tammikuu</c:v>
                </c:pt>
                <c:pt idx="4">
                  <c:v>helmikuu</c:v>
                </c:pt>
                <c:pt idx="5">
                  <c:v>maaliskuu</c:v>
                </c:pt>
                <c:pt idx="6">
                  <c:v>huhtikuu</c:v>
                </c:pt>
                <c:pt idx="7">
                  <c:v>toukokuu</c:v>
                </c:pt>
                <c:pt idx="8">
                  <c:v>kesäkuu</c:v>
                </c:pt>
                <c:pt idx="9">
                  <c:v>heinäkuu</c:v>
                </c:pt>
                <c:pt idx="10">
                  <c:v>elokuu</c:v>
                </c:pt>
                <c:pt idx="11">
                  <c:v>syyskuu</c:v>
                </c:pt>
                <c:pt idx="12">
                  <c:v>lokakuu</c:v>
                </c:pt>
                <c:pt idx="13">
                  <c:v>marraskuu</c:v>
                </c:pt>
                <c:pt idx="14">
                  <c:v>joulukuu</c:v>
                </c:pt>
              </c:strCache>
            </c:strRef>
          </c:cat>
          <c:val>
            <c:numRef>
              <c:f>'Budjetti_MTK TOTEUMA'!$C$29:$Q$29</c:f>
              <c:numCache>
                <c:formatCode>_-* #\ ##0_-;\-* #\ ##0_-;_-* "-"??_-;_-@_-</c:formatCode>
                <c:ptCount val="15"/>
                <c:pt idx="0">
                  <c:v>-9895</c:v>
                </c:pt>
                <c:pt idx="1">
                  <c:v>4842</c:v>
                </c:pt>
                <c:pt idx="3">
                  <c:v>5087</c:v>
                </c:pt>
                <c:pt idx="4">
                  <c:v>4082</c:v>
                </c:pt>
                <c:pt idx="5">
                  <c:v>3477</c:v>
                </c:pt>
                <c:pt idx="6">
                  <c:v>-17478</c:v>
                </c:pt>
                <c:pt idx="7">
                  <c:v>-22428</c:v>
                </c:pt>
                <c:pt idx="8">
                  <c:v>4372</c:v>
                </c:pt>
                <c:pt idx="9">
                  <c:v>-2128</c:v>
                </c:pt>
                <c:pt idx="10">
                  <c:v>-13878</c:v>
                </c:pt>
                <c:pt idx="11">
                  <c:v>9622</c:v>
                </c:pt>
                <c:pt idx="12">
                  <c:v>1872</c:v>
                </c:pt>
                <c:pt idx="13">
                  <c:v>-3628</c:v>
                </c:pt>
                <c:pt idx="14">
                  <c:v>7622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0-4C50-8EEF-7B76684C4EF9}"/>
            </c:ext>
          </c:extLst>
        </c:ser>
        <c:ser>
          <c:idx val="1"/>
          <c:order val="1"/>
          <c:tx>
            <c:strRef>
              <c:f>'Budjetti_MTK TOTEUMA'!$A$30:$B$30</c:f>
              <c:strCache>
                <c:ptCount val="2"/>
                <c:pt idx="0">
                  <c:v>Tililuotto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'Budjetti_MTK TOTEUMA'!$C$28:$Q$28</c:f>
              <c:strCache>
                <c:ptCount val="15"/>
                <c:pt idx="0">
                  <c:v>marraskuu</c:v>
                </c:pt>
                <c:pt idx="1">
                  <c:v>joulukuu</c:v>
                </c:pt>
                <c:pt idx="3">
                  <c:v>tammikuu</c:v>
                </c:pt>
                <c:pt idx="4">
                  <c:v>helmikuu</c:v>
                </c:pt>
                <c:pt idx="5">
                  <c:v>maaliskuu</c:v>
                </c:pt>
                <c:pt idx="6">
                  <c:v>huhtikuu</c:v>
                </c:pt>
                <c:pt idx="7">
                  <c:v>toukokuu</c:v>
                </c:pt>
                <c:pt idx="8">
                  <c:v>kesäkuu</c:v>
                </c:pt>
                <c:pt idx="9">
                  <c:v>heinäkuu</c:v>
                </c:pt>
                <c:pt idx="10">
                  <c:v>elokuu</c:v>
                </c:pt>
                <c:pt idx="11">
                  <c:v>syyskuu</c:v>
                </c:pt>
                <c:pt idx="12">
                  <c:v>lokakuu</c:v>
                </c:pt>
                <c:pt idx="13">
                  <c:v>marraskuu</c:v>
                </c:pt>
                <c:pt idx="14">
                  <c:v>joulukuu</c:v>
                </c:pt>
              </c:strCache>
            </c:strRef>
          </c:cat>
          <c:val>
            <c:numRef>
              <c:f>'Budjetti_MTK TOTEUMA'!$C$30:$Q$30</c:f>
              <c:numCache>
                <c:formatCode>_-* #\ ##0_-;\-* #\ ##0_-;_-* "-"??_-;_-@_-</c:formatCode>
                <c:ptCount val="15"/>
                <c:pt idx="0">
                  <c:v>-25000</c:v>
                </c:pt>
                <c:pt idx="1">
                  <c:v>-25000</c:v>
                </c:pt>
                <c:pt idx="2">
                  <c:v>-25000</c:v>
                </c:pt>
                <c:pt idx="3">
                  <c:v>-25000</c:v>
                </c:pt>
                <c:pt idx="4">
                  <c:v>-25000</c:v>
                </c:pt>
                <c:pt idx="5">
                  <c:v>-25000</c:v>
                </c:pt>
                <c:pt idx="6">
                  <c:v>-25000</c:v>
                </c:pt>
                <c:pt idx="7">
                  <c:v>-25000</c:v>
                </c:pt>
                <c:pt idx="8">
                  <c:v>-25000</c:v>
                </c:pt>
                <c:pt idx="9">
                  <c:v>-25000</c:v>
                </c:pt>
                <c:pt idx="10">
                  <c:v>-25000</c:v>
                </c:pt>
                <c:pt idx="11">
                  <c:v>-25000</c:v>
                </c:pt>
                <c:pt idx="12">
                  <c:v>-25000</c:v>
                </c:pt>
                <c:pt idx="13">
                  <c:v>-25000</c:v>
                </c:pt>
                <c:pt idx="14">
                  <c:v>-25000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0-4C50-8EEF-7B76684C4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233407"/>
        <c:axId val="358234847"/>
      </c:lineChart>
      <c:catAx>
        <c:axId val="35823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58234847"/>
        <c:crosses val="autoZero"/>
        <c:auto val="1"/>
        <c:lblAlgn val="ctr"/>
        <c:lblOffset val="100"/>
        <c:noMultiLvlLbl val="0"/>
      </c:catAx>
      <c:valAx>
        <c:axId val="358234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5823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Bdj. 2026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'Budjetti_MTK TOTEUMA'!$A$29:$B$29</c:f>
              <c:strCache>
                <c:ptCount val="2"/>
                <c:pt idx="0">
                  <c:v>Saldo kk viimeinen päivä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'Budjetti_MTK TOTEUMA'!$C$28:$Q$28</c:f>
              <c:strCache>
                <c:ptCount val="15"/>
                <c:pt idx="0">
                  <c:v>marraskuu</c:v>
                </c:pt>
                <c:pt idx="1">
                  <c:v>joulukuu</c:v>
                </c:pt>
                <c:pt idx="3">
                  <c:v>tammikuu</c:v>
                </c:pt>
                <c:pt idx="4">
                  <c:v>helmikuu</c:v>
                </c:pt>
                <c:pt idx="5">
                  <c:v>maaliskuu</c:v>
                </c:pt>
                <c:pt idx="6">
                  <c:v>huhtikuu</c:v>
                </c:pt>
                <c:pt idx="7">
                  <c:v>toukokuu</c:v>
                </c:pt>
                <c:pt idx="8">
                  <c:v>kesäkuu</c:v>
                </c:pt>
                <c:pt idx="9">
                  <c:v>heinäkuu</c:v>
                </c:pt>
                <c:pt idx="10">
                  <c:v>elokuu</c:v>
                </c:pt>
                <c:pt idx="11">
                  <c:v>syyskuu</c:v>
                </c:pt>
                <c:pt idx="12">
                  <c:v>lokakuu</c:v>
                </c:pt>
                <c:pt idx="13">
                  <c:v>marraskuu</c:v>
                </c:pt>
                <c:pt idx="14">
                  <c:v>joulukuu</c:v>
                </c:pt>
              </c:strCache>
            </c:strRef>
          </c:cat>
          <c:val>
            <c:numRef>
              <c:f>'Budjetti_MTK TOTEUMA'!$C$29:$Q$29</c:f>
              <c:numCache>
                <c:formatCode>_-* #\ ##0_-;\-* #\ ##0_-;_-* "-"??_-;_-@_-</c:formatCode>
                <c:ptCount val="15"/>
                <c:pt idx="0">
                  <c:v>-9895</c:v>
                </c:pt>
                <c:pt idx="1">
                  <c:v>4842</c:v>
                </c:pt>
                <c:pt idx="3">
                  <c:v>5087</c:v>
                </c:pt>
                <c:pt idx="4">
                  <c:v>4082</c:v>
                </c:pt>
                <c:pt idx="5">
                  <c:v>3477</c:v>
                </c:pt>
                <c:pt idx="6">
                  <c:v>-17478</c:v>
                </c:pt>
                <c:pt idx="7">
                  <c:v>-22428</c:v>
                </c:pt>
                <c:pt idx="8">
                  <c:v>4372</c:v>
                </c:pt>
                <c:pt idx="9">
                  <c:v>-2128</c:v>
                </c:pt>
                <c:pt idx="10">
                  <c:v>-13878</c:v>
                </c:pt>
                <c:pt idx="11">
                  <c:v>9622</c:v>
                </c:pt>
                <c:pt idx="12">
                  <c:v>1872</c:v>
                </c:pt>
                <c:pt idx="13">
                  <c:v>-3628</c:v>
                </c:pt>
                <c:pt idx="14">
                  <c:v>7622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3-4950-B095-940629DB330D}"/>
            </c:ext>
          </c:extLst>
        </c:ser>
        <c:ser>
          <c:idx val="1"/>
          <c:order val="1"/>
          <c:tx>
            <c:strRef>
              <c:f>'Budjetti_MTK TOTEUMA'!$A$30:$B$30</c:f>
              <c:strCache>
                <c:ptCount val="2"/>
                <c:pt idx="0">
                  <c:v>Tililuotto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'Budjetti_MTK TOTEUMA'!$C$28:$Q$28</c:f>
              <c:strCache>
                <c:ptCount val="15"/>
                <c:pt idx="0">
                  <c:v>marraskuu</c:v>
                </c:pt>
                <c:pt idx="1">
                  <c:v>joulukuu</c:v>
                </c:pt>
                <c:pt idx="3">
                  <c:v>tammikuu</c:v>
                </c:pt>
                <c:pt idx="4">
                  <c:v>helmikuu</c:v>
                </c:pt>
                <c:pt idx="5">
                  <c:v>maaliskuu</c:v>
                </c:pt>
                <c:pt idx="6">
                  <c:v>huhtikuu</c:v>
                </c:pt>
                <c:pt idx="7">
                  <c:v>toukokuu</c:v>
                </c:pt>
                <c:pt idx="8">
                  <c:v>kesäkuu</c:v>
                </c:pt>
                <c:pt idx="9">
                  <c:v>heinäkuu</c:v>
                </c:pt>
                <c:pt idx="10">
                  <c:v>elokuu</c:v>
                </c:pt>
                <c:pt idx="11">
                  <c:v>syyskuu</c:v>
                </c:pt>
                <c:pt idx="12">
                  <c:v>lokakuu</c:v>
                </c:pt>
                <c:pt idx="13">
                  <c:v>marraskuu</c:v>
                </c:pt>
                <c:pt idx="14">
                  <c:v>joulukuu</c:v>
                </c:pt>
              </c:strCache>
            </c:strRef>
          </c:cat>
          <c:val>
            <c:numRef>
              <c:f>'Budjetti_MTK TOTEUMA'!$C$30:$Q$30</c:f>
              <c:numCache>
                <c:formatCode>_-* #\ ##0_-;\-* #\ ##0_-;_-* "-"??_-;_-@_-</c:formatCode>
                <c:ptCount val="15"/>
                <c:pt idx="0">
                  <c:v>-25000</c:v>
                </c:pt>
                <c:pt idx="1">
                  <c:v>-25000</c:v>
                </c:pt>
                <c:pt idx="2">
                  <c:v>-25000</c:v>
                </c:pt>
                <c:pt idx="3">
                  <c:v>-25000</c:v>
                </c:pt>
                <c:pt idx="4">
                  <c:v>-25000</c:v>
                </c:pt>
                <c:pt idx="5">
                  <c:v>-25000</c:v>
                </c:pt>
                <c:pt idx="6">
                  <c:v>-25000</c:v>
                </c:pt>
                <c:pt idx="7">
                  <c:v>-25000</c:v>
                </c:pt>
                <c:pt idx="8">
                  <c:v>-25000</c:v>
                </c:pt>
                <c:pt idx="9">
                  <c:v>-25000</c:v>
                </c:pt>
                <c:pt idx="10">
                  <c:v>-25000</c:v>
                </c:pt>
                <c:pt idx="11">
                  <c:v>-25000</c:v>
                </c:pt>
                <c:pt idx="12">
                  <c:v>-25000</c:v>
                </c:pt>
                <c:pt idx="13">
                  <c:v>-25000</c:v>
                </c:pt>
                <c:pt idx="14">
                  <c:v>-25000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3-4950-B095-940629DB3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233407"/>
        <c:axId val="358234847"/>
      </c:lineChart>
      <c:catAx>
        <c:axId val="35823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58234847"/>
        <c:crosses val="autoZero"/>
        <c:auto val="1"/>
        <c:lblAlgn val="ctr"/>
        <c:lblOffset val="100"/>
        <c:noMultiLvlLbl val="0"/>
      </c:catAx>
      <c:valAx>
        <c:axId val="358234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5823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3.png"/><Relationship Id="rId2" Type="http://schemas.openxmlformats.org/officeDocument/2006/relationships/customXml" Target="../ink/ink1.xml"/><Relationship Id="rId1" Type="http://schemas.openxmlformats.org/officeDocument/2006/relationships/chart" Target="../charts/chart1.xml"/><Relationship Id="rId6" Type="http://schemas.openxmlformats.org/officeDocument/2006/relationships/customXml" Target="../ink/ink2.xml"/><Relationship Id="rId5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170330</xdr:colOff>
      <xdr:row>2</xdr:row>
      <xdr:rowOff>77545</xdr:rowOff>
    </xdr:from>
    <xdr:to>
      <xdr:col>32</xdr:col>
      <xdr:colOff>460785</xdr:colOff>
      <xdr:row>34</xdr:row>
      <xdr:rowOff>83093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AE23D80-AB1F-4493-AC5F-38BF65507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537910</xdr:colOff>
      <xdr:row>26</xdr:row>
      <xdr:rowOff>80224</xdr:rowOff>
    </xdr:from>
    <xdr:to>
      <xdr:col>21</xdr:col>
      <xdr:colOff>538270</xdr:colOff>
      <xdr:row>26</xdr:row>
      <xdr:rowOff>80584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Käsinkirjoitus 2">
              <a:extLst>
                <a:ext uri="{FF2B5EF4-FFF2-40B4-BE49-F238E27FC236}">
                  <a16:creationId xmlns:a16="http://schemas.microsoft.com/office/drawing/2014/main" id="{A84434D4-F81D-4933-9B10-07C4CA02A927}"/>
                </a:ext>
              </a:extLst>
            </xdr14:cNvPr>
            <xdr14:cNvContentPartPr/>
          </xdr14:nvContentPartPr>
          <xdr14:nvPr macro=""/>
          <xdr14:xfrm>
            <a:off x="18404569" y="5566624"/>
            <a:ext cx="360" cy="360"/>
          </xdr14:xfrm>
        </xdr:contentPart>
      </mc:Choice>
      <mc:Fallback xmlns="">
        <xdr:pic>
          <xdr:nvPicPr>
            <xdr:cNvPr id="12" name="Käsinkirjoitus 11">
              <a:extLst>
                <a:ext uri="{FF2B5EF4-FFF2-40B4-BE49-F238E27FC236}">
                  <a16:creationId xmlns:a16="http://schemas.microsoft.com/office/drawing/2014/main" id="{4DB4A02A-9CA8-C62B-07FE-F2312687C0D6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8398449" y="5560504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201734</xdr:colOff>
      <xdr:row>29</xdr:row>
      <xdr:rowOff>46605</xdr:rowOff>
    </xdr:from>
    <xdr:to>
      <xdr:col>32</xdr:col>
      <xdr:colOff>40502</xdr:colOff>
      <xdr:row>29</xdr:row>
      <xdr:rowOff>46965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4" name="Käsinkirjoitus 3">
              <a:extLst>
                <a:ext uri="{FF2B5EF4-FFF2-40B4-BE49-F238E27FC236}">
                  <a16:creationId xmlns:a16="http://schemas.microsoft.com/office/drawing/2014/main" id="{C142BB12-9C23-45A3-9176-AA841596A9B5}"/>
                </a:ext>
              </a:extLst>
            </xdr14:cNvPr>
            <xdr14:cNvContentPartPr/>
          </xdr14:nvContentPartPr>
          <xdr14:nvPr macro=""/>
          <xdr14:xfrm>
            <a:off x="16293381" y="6153811"/>
            <a:ext cx="8725033" cy="360"/>
          </xdr14:xfrm>
        </xdr:contentPart>
      </mc:Choice>
      <mc:Fallback xmlns="">
        <xdr:pic>
          <xdr:nvPicPr>
            <xdr:cNvPr id="14" name="Käsinkirjoitus 13">
              <a:extLst>
                <a:ext uri="{FF2B5EF4-FFF2-40B4-BE49-F238E27FC236}">
                  <a16:creationId xmlns:a16="http://schemas.microsoft.com/office/drawing/2014/main" id="{A2DB72A9-D1F4-8E97-3FA3-085BFC8373C5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8395209" y="5557264"/>
              <a:ext cx="8831160" cy="190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22</xdr:col>
      <xdr:colOff>79338</xdr:colOff>
      <xdr:row>25</xdr:row>
      <xdr:rowOff>121696</xdr:rowOff>
    </xdr:from>
    <xdr:to>
      <xdr:col>23</xdr:col>
      <xdr:colOff>98612</xdr:colOff>
      <xdr:row>27</xdr:row>
      <xdr:rowOff>44823</xdr:rowOff>
    </xdr:to>
    <xdr:sp macro="" textlink="">
      <xdr:nvSpPr>
        <xdr:cNvPr id="5" name="Tekstiruutu 4">
          <a:extLst>
            <a:ext uri="{FF2B5EF4-FFF2-40B4-BE49-F238E27FC236}">
              <a16:creationId xmlns:a16="http://schemas.microsoft.com/office/drawing/2014/main" id="{9EF2D9EE-6A1D-4311-9D36-43C3B2632500}"/>
            </a:ext>
          </a:extLst>
        </xdr:cNvPr>
        <xdr:cNvSpPr txBox="1"/>
      </xdr:nvSpPr>
      <xdr:spPr>
        <a:xfrm>
          <a:off x="18595938" y="5465221"/>
          <a:ext cx="705074" cy="3041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Tililuotto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285749</xdr:colOff>
      <xdr:row>31</xdr:row>
      <xdr:rowOff>9525</xdr:rowOff>
    </xdr:from>
    <xdr:to>
      <xdr:col>16</xdr:col>
      <xdr:colOff>628650</xdr:colOff>
      <xdr:row>55</xdr:row>
      <xdr:rowOff>104775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5FC87A2A-00DB-E00E-3F94-9134B0B52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114299</xdr:colOff>
      <xdr:row>31</xdr:row>
      <xdr:rowOff>114300</xdr:rowOff>
    </xdr:from>
    <xdr:to>
      <xdr:col>16</xdr:col>
      <xdr:colOff>638175</xdr:colOff>
      <xdr:row>56</xdr:row>
      <xdr:rowOff>19050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5D2EF387-F416-4D40-8ED3-F3E3D8B657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114299</xdr:colOff>
      <xdr:row>31</xdr:row>
      <xdr:rowOff>114300</xdr:rowOff>
    </xdr:from>
    <xdr:to>
      <xdr:col>16</xdr:col>
      <xdr:colOff>638175</xdr:colOff>
      <xdr:row>56</xdr:row>
      <xdr:rowOff>19050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85598991-7B95-47E6-A017-CD810DC663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21T06:59:15.201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0 1 24575,'0'0'-8191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4-21T06:59:15.202"/>
    </inkml:context>
    <inkml:brush xml:id="br0">
      <inkml:brushProperty name="width" value="0.05292" units="cm"/>
      <inkml:brushProperty name="height" value="0.05292" units="cm"/>
      <inkml:brushProperty name="color" value="#FF6600"/>
    </inkml:brush>
  </inkml:definitions>
  <inkml:trace contextRef="#ctx0" brushRef="#br0">0 1 23874,'24236'0'0</inkml:trace>
</inkml: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P">
      <a:majorFont>
        <a:latin typeface="OP Chevin Pro Light"/>
        <a:ea typeface=""/>
        <a:cs typeface=""/>
      </a:majorFont>
      <a:minorFont>
        <a:latin typeface="OP Chevin Pro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576D4-19FD-4522-A99F-D7B558B86B38}">
  <dimension ref="A1:U58"/>
  <sheetViews>
    <sheetView topLeftCell="A7" zoomScale="85" zoomScaleNormal="85" workbookViewId="0">
      <selection activeCell="D18" sqref="D18"/>
    </sheetView>
  </sheetViews>
  <sheetFormatPr defaultRowHeight="14.25"/>
  <cols>
    <col min="1" max="1" width="2.25" style="5" customWidth="1"/>
    <col min="2" max="2" width="15.375" style="5" customWidth="1"/>
    <col min="3" max="3" width="22.625" style="5" customWidth="1"/>
    <col min="4" max="4" width="11.875" style="5" bestFit="1" customWidth="1"/>
    <col min="5" max="5" width="11.125" style="5" customWidth="1"/>
    <col min="6" max="6" width="12.875" style="5" customWidth="1"/>
    <col min="7" max="7" width="9.875" style="5" customWidth="1"/>
    <col min="8" max="8" width="9.75" style="5" customWidth="1"/>
    <col min="9" max="9" width="12.375" style="5" bestFit="1" customWidth="1"/>
    <col min="10" max="10" width="10.75" style="5" customWidth="1"/>
    <col min="11" max="11" width="10.625" style="5" customWidth="1"/>
    <col min="12" max="12" width="9.875" style="5" customWidth="1"/>
    <col min="13" max="13" width="10.125" style="5" customWidth="1"/>
    <col min="14" max="15" width="9.25" style="5" bestFit="1" customWidth="1"/>
    <col min="16" max="16" width="11.5" style="5" customWidth="1"/>
    <col min="17" max="17" width="10.375" style="5" customWidth="1"/>
    <col min="18" max="18" width="12.375" style="5" bestFit="1" customWidth="1"/>
    <col min="19" max="16384" width="9" style="5"/>
  </cols>
  <sheetData>
    <row r="1" spans="1:21" ht="35.25" thickBot="1">
      <c r="A1" s="1" t="s">
        <v>61</v>
      </c>
      <c r="B1" s="2"/>
      <c r="C1" s="2"/>
      <c r="D1" s="2"/>
      <c r="E1" s="2"/>
      <c r="F1" s="1">
        <v>2025</v>
      </c>
      <c r="G1" s="2"/>
      <c r="H1" s="2"/>
      <c r="I1" s="1"/>
      <c r="J1" s="2"/>
      <c r="K1" s="2"/>
      <c r="L1" s="2"/>
      <c r="M1" s="2"/>
      <c r="N1" s="3"/>
      <c r="O1" s="4" t="s">
        <v>62</v>
      </c>
      <c r="P1" s="62">
        <v>46033</v>
      </c>
      <c r="Q1" s="62"/>
      <c r="R1" s="2">
        <v>2025</v>
      </c>
    </row>
    <row r="2" spans="1:21" ht="16.5" thickTop="1">
      <c r="A2" s="61"/>
      <c r="B2" s="7"/>
      <c r="C2" s="8"/>
      <c r="D2" s="8"/>
      <c r="E2" s="8"/>
      <c r="F2" s="9" t="s">
        <v>0</v>
      </c>
      <c r="G2" s="9" t="s">
        <v>1</v>
      </c>
      <c r="H2" s="9" t="s">
        <v>2</v>
      </c>
      <c r="I2" s="9" t="s">
        <v>3</v>
      </c>
      <c r="J2" s="9" t="s">
        <v>4</v>
      </c>
      <c r="K2" s="9" t="s">
        <v>5</v>
      </c>
      <c r="L2" s="9" t="s">
        <v>6</v>
      </c>
      <c r="M2" s="9" t="s">
        <v>7</v>
      </c>
      <c r="N2" s="9" t="s">
        <v>8</v>
      </c>
      <c r="O2" s="9" t="s">
        <v>9</v>
      </c>
      <c r="P2" s="9" t="s">
        <v>10</v>
      </c>
      <c r="Q2" s="9" t="s">
        <v>11</v>
      </c>
      <c r="R2" s="10" t="s">
        <v>105</v>
      </c>
    </row>
    <row r="3" spans="1:21" ht="18.75" customHeight="1">
      <c r="A3" s="61"/>
      <c r="B3" s="11" t="s">
        <v>12</v>
      </c>
      <c r="C3" s="7"/>
      <c r="D3" s="7"/>
      <c r="E3" s="7"/>
      <c r="F3" s="12">
        <v>10000</v>
      </c>
      <c r="G3" s="13">
        <f>F56</f>
        <v>27190</v>
      </c>
      <c r="H3" s="13">
        <f t="shared" ref="H3:P3" si="0">G56</f>
        <v>30515</v>
      </c>
      <c r="I3" s="13">
        <f t="shared" si="0"/>
        <v>43940.159362549799</v>
      </c>
      <c r="J3" s="13">
        <f t="shared" si="0"/>
        <v>57740.572160696429</v>
      </c>
      <c r="K3" s="13">
        <f t="shared" si="0"/>
        <v>49879.155624199251</v>
      </c>
      <c r="L3" s="13">
        <f t="shared" si="0"/>
        <v>70496.212945574545</v>
      </c>
      <c r="M3" s="13">
        <f t="shared" si="0"/>
        <v>19953.02569457853</v>
      </c>
      <c r="N3" s="13">
        <f t="shared" si="0"/>
        <v>19845.555575056616</v>
      </c>
      <c r="O3" s="13">
        <f t="shared" si="0"/>
        <v>16323.742826052634</v>
      </c>
      <c r="P3" s="13">
        <f t="shared" si="0"/>
        <v>15019.061551152241</v>
      </c>
      <c r="Q3" s="13">
        <f>P56</f>
        <v>10438.603383821566</v>
      </c>
      <c r="R3" s="10"/>
    </row>
    <row r="4" spans="1:21" ht="15" customHeight="1">
      <c r="A4" s="61"/>
      <c r="B4" s="7"/>
      <c r="C4" s="7"/>
      <c r="D4" s="7"/>
      <c r="E4" s="7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0"/>
    </row>
    <row r="5" spans="1:21" ht="24" customHeight="1">
      <c r="A5" s="61"/>
      <c r="B5" s="15" t="s">
        <v>59</v>
      </c>
      <c r="C5" s="16"/>
      <c r="D5" s="16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0"/>
    </row>
    <row r="6" spans="1:21" ht="15" customHeight="1">
      <c r="A6" s="61"/>
      <c r="B6" s="18" t="s">
        <v>44</v>
      </c>
      <c r="C6" s="19"/>
      <c r="D6" s="19"/>
      <c r="E6" s="19"/>
      <c r="F6" s="20">
        <v>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10"/>
    </row>
    <row r="7" spans="1:21" ht="15" customHeight="1">
      <c r="A7" s="61"/>
      <c r="B7" s="21" t="s">
        <v>14</v>
      </c>
      <c r="C7" s="16" t="s">
        <v>40</v>
      </c>
      <c r="D7" s="16"/>
      <c r="E7" s="16"/>
      <c r="F7" s="17">
        <v>11350</v>
      </c>
      <c r="G7" s="17">
        <v>11350</v>
      </c>
      <c r="H7" s="17">
        <v>11350</v>
      </c>
      <c r="I7" s="17">
        <v>11350</v>
      </c>
      <c r="J7" s="17">
        <v>11350</v>
      </c>
      <c r="K7" s="17">
        <v>11350</v>
      </c>
      <c r="L7" s="17">
        <v>6500</v>
      </c>
      <c r="M7" s="17">
        <v>11350</v>
      </c>
      <c r="N7" s="17">
        <v>11350</v>
      </c>
      <c r="O7" s="17">
        <v>11350</v>
      </c>
      <c r="P7" s="17">
        <v>11350</v>
      </c>
      <c r="Q7" s="17">
        <v>11350</v>
      </c>
      <c r="R7" s="69">
        <f>SUM(F7:Q7)</f>
        <v>131350</v>
      </c>
    </row>
    <row r="8" spans="1:21" ht="15" customHeight="1">
      <c r="A8" s="61"/>
      <c r="B8" s="22"/>
      <c r="C8" s="23" t="s">
        <v>41</v>
      </c>
      <c r="D8" s="23"/>
      <c r="E8" s="23"/>
      <c r="F8" s="24">
        <v>0</v>
      </c>
      <c r="G8" s="24">
        <v>100</v>
      </c>
      <c r="H8" s="24">
        <v>1000</v>
      </c>
      <c r="I8" s="24">
        <v>0</v>
      </c>
      <c r="J8" s="24">
        <v>100</v>
      </c>
      <c r="K8" s="24">
        <v>100</v>
      </c>
      <c r="L8" s="24">
        <v>100</v>
      </c>
      <c r="M8" s="24">
        <v>100</v>
      </c>
      <c r="N8" s="24">
        <v>100</v>
      </c>
      <c r="O8" s="24">
        <v>100</v>
      </c>
      <c r="P8" s="24">
        <v>100</v>
      </c>
      <c r="Q8" s="24">
        <v>100</v>
      </c>
      <c r="R8" s="69">
        <f t="shared" ref="R8:R19" si="1">SUM(F8:Q8)</f>
        <v>1900</v>
      </c>
    </row>
    <row r="9" spans="1:21" ht="15" customHeight="1">
      <c r="A9" s="61"/>
      <c r="B9" s="21"/>
      <c r="C9" s="16" t="s">
        <v>42</v>
      </c>
      <c r="D9" s="16"/>
      <c r="E9" s="16"/>
      <c r="F9" s="17">
        <v>0</v>
      </c>
      <c r="G9" s="17">
        <v>100</v>
      </c>
      <c r="H9" s="17">
        <v>100</v>
      </c>
      <c r="I9" s="17">
        <v>0</v>
      </c>
      <c r="J9" s="17">
        <v>100</v>
      </c>
      <c r="K9" s="17">
        <v>100</v>
      </c>
      <c r="L9" s="17">
        <v>100</v>
      </c>
      <c r="M9" s="17">
        <v>100</v>
      </c>
      <c r="N9" s="17">
        <v>100</v>
      </c>
      <c r="O9" s="17">
        <v>100</v>
      </c>
      <c r="P9" s="17">
        <v>100</v>
      </c>
      <c r="Q9" s="17">
        <v>100</v>
      </c>
      <c r="R9" s="69">
        <f t="shared" si="1"/>
        <v>1000</v>
      </c>
    </row>
    <row r="10" spans="1:21" ht="15" customHeight="1">
      <c r="A10" s="61"/>
      <c r="B10" s="22"/>
      <c r="C10" s="23" t="s">
        <v>43</v>
      </c>
      <c r="D10" s="23"/>
      <c r="E10" s="23"/>
      <c r="F10" s="24">
        <v>0</v>
      </c>
      <c r="G10" s="24">
        <v>100</v>
      </c>
      <c r="H10" s="24">
        <v>100</v>
      </c>
      <c r="I10" s="24">
        <v>0</v>
      </c>
      <c r="J10" s="24">
        <v>100</v>
      </c>
      <c r="K10" s="24">
        <v>100</v>
      </c>
      <c r="L10" s="24">
        <v>100</v>
      </c>
      <c r="M10" s="24">
        <v>100</v>
      </c>
      <c r="N10" s="24">
        <v>100</v>
      </c>
      <c r="O10" s="24">
        <v>100</v>
      </c>
      <c r="P10" s="24">
        <v>100</v>
      </c>
      <c r="Q10" s="24">
        <v>100</v>
      </c>
      <c r="R10" s="69">
        <f t="shared" si="1"/>
        <v>1000</v>
      </c>
      <c r="U10" s="6"/>
    </row>
    <row r="11" spans="1:21" ht="15" customHeight="1">
      <c r="A11" s="61"/>
      <c r="B11" s="21"/>
      <c r="C11" s="16" t="s">
        <v>56</v>
      </c>
      <c r="D11" s="16"/>
      <c r="E11" s="16"/>
      <c r="F11" s="17">
        <v>12550</v>
      </c>
      <c r="G11" s="17"/>
      <c r="H11" s="17">
        <v>25000</v>
      </c>
      <c r="I11" s="17"/>
      <c r="J11" s="17"/>
      <c r="K11" s="17"/>
      <c r="L11" s="17"/>
      <c r="M11" s="17"/>
      <c r="N11" s="17"/>
      <c r="O11" s="17"/>
      <c r="P11" s="17"/>
      <c r="Q11" s="17"/>
      <c r="R11" s="69">
        <f t="shared" si="1"/>
        <v>37550</v>
      </c>
    </row>
    <row r="12" spans="1:21" ht="15" customHeight="1">
      <c r="A12" s="61"/>
      <c r="B12" s="22" t="s">
        <v>45</v>
      </c>
      <c r="C12" s="23"/>
      <c r="D12" s="23"/>
      <c r="E12" s="23"/>
      <c r="F12" s="24">
        <v>0</v>
      </c>
      <c r="G12" s="24"/>
      <c r="H12" s="24"/>
      <c r="I12" s="24"/>
      <c r="J12" s="24"/>
      <c r="K12" s="70">
        <v>50000</v>
      </c>
      <c r="L12" s="24"/>
      <c r="M12" s="70">
        <v>32000</v>
      </c>
      <c r="N12" s="24"/>
      <c r="O12" s="24"/>
      <c r="P12" s="24"/>
      <c r="Q12" s="24"/>
      <c r="R12" s="69">
        <f t="shared" si="1"/>
        <v>82000</v>
      </c>
    </row>
    <row r="13" spans="1:21" ht="15" customHeight="1">
      <c r="A13" s="61"/>
      <c r="B13" s="21" t="s">
        <v>15</v>
      </c>
      <c r="C13" s="16"/>
      <c r="D13" s="16"/>
      <c r="E13" s="16"/>
      <c r="F13" s="17">
        <v>0</v>
      </c>
      <c r="G13" s="17"/>
      <c r="H13" s="17"/>
      <c r="I13" s="17">
        <v>15000</v>
      </c>
      <c r="J13" s="17"/>
      <c r="K13" s="17"/>
      <c r="L13" s="17"/>
      <c r="M13" s="17"/>
      <c r="N13" s="17"/>
      <c r="O13" s="17"/>
      <c r="P13" s="17"/>
      <c r="Q13" s="17">
        <v>25000</v>
      </c>
      <c r="R13" s="69">
        <f>SUM(F13:Q13)</f>
        <v>40000</v>
      </c>
    </row>
    <row r="14" spans="1:21" ht="15" customHeight="1">
      <c r="A14" s="61"/>
      <c r="B14" s="22" t="s">
        <v>58</v>
      </c>
      <c r="C14" s="23"/>
      <c r="D14" s="23"/>
      <c r="E14" s="23"/>
      <c r="F14" s="24">
        <v>0</v>
      </c>
      <c r="G14" s="24"/>
      <c r="H14" s="24">
        <v>150</v>
      </c>
      <c r="I14" s="24"/>
      <c r="J14" s="24"/>
      <c r="K14" s="24"/>
      <c r="L14" s="24"/>
      <c r="M14" s="24"/>
      <c r="N14" s="24"/>
      <c r="O14" s="24"/>
      <c r="P14" s="24"/>
      <c r="Q14" s="24">
        <v>0</v>
      </c>
      <c r="R14" s="69">
        <f t="shared" si="1"/>
        <v>150</v>
      </c>
    </row>
    <row r="15" spans="1:21" ht="15" customHeight="1">
      <c r="A15" s="61"/>
      <c r="B15" s="25"/>
      <c r="C15" s="26"/>
      <c r="D15" s="26"/>
      <c r="E15" s="26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69">
        <f t="shared" si="1"/>
        <v>0</v>
      </c>
    </row>
    <row r="16" spans="1:21" ht="15" customHeight="1">
      <c r="A16" s="61"/>
      <c r="B16" s="27" t="s">
        <v>55</v>
      </c>
      <c r="C16" s="28"/>
      <c r="D16" s="28"/>
      <c r="E16" s="28"/>
      <c r="F16" s="29">
        <f>(F7+F8+F9+F10)-(F7+F8+F9+F10)/1.135</f>
        <v>1350</v>
      </c>
      <c r="G16" s="29">
        <f>(G7+G8+G9+G10)-(G7+G8+G9+G10)/1.135</f>
        <v>1385.6828193832607</v>
      </c>
      <c r="H16" s="29">
        <f t="shared" ref="H16:Q16" si="2">(H7+H8+H9+H10)-(H7+H8+H9+H10)/1.135</f>
        <v>1492.7312775330392</v>
      </c>
      <c r="I16" s="29">
        <f t="shared" si="2"/>
        <v>1350</v>
      </c>
      <c r="J16" s="29">
        <f t="shared" si="2"/>
        <v>1385.6828193832607</v>
      </c>
      <c r="K16" s="29">
        <f t="shared" si="2"/>
        <v>1385.6828193832607</v>
      </c>
      <c r="L16" s="29">
        <f t="shared" si="2"/>
        <v>808.81057268722452</v>
      </c>
      <c r="M16" s="29">
        <f t="shared" si="2"/>
        <v>1385.6828193832607</v>
      </c>
      <c r="N16" s="29">
        <f t="shared" si="2"/>
        <v>1385.6828193832607</v>
      </c>
      <c r="O16" s="29">
        <f t="shared" si="2"/>
        <v>1385.6828193832607</v>
      </c>
      <c r="P16" s="29">
        <f t="shared" si="2"/>
        <v>1385.6828193832607</v>
      </c>
      <c r="Q16" s="29">
        <f t="shared" si="2"/>
        <v>1385.6828193832607</v>
      </c>
      <c r="R16" s="69">
        <f t="shared" si="1"/>
        <v>16087.00440528635</v>
      </c>
    </row>
    <row r="17" spans="1:18" ht="15" customHeight="1">
      <c r="A17" s="61"/>
      <c r="B17" s="30" t="s">
        <v>17</v>
      </c>
      <c r="C17" s="31"/>
      <c r="D17" s="28"/>
      <c r="E17" s="28"/>
      <c r="F17" s="29">
        <f>F11-F11/1.255</f>
        <v>2550</v>
      </c>
      <c r="G17" s="29">
        <f t="shared" ref="G17:Q17" si="3">G11-G11/1.255</f>
        <v>0</v>
      </c>
      <c r="H17" s="29">
        <f>H11-H11/1.255</f>
        <v>5079.6812749003984</v>
      </c>
      <c r="I17" s="29">
        <f t="shared" si="3"/>
        <v>0</v>
      </c>
      <c r="J17" s="29">
        <f t="shared" si="3"/>
        <v>0</v>
      </c>
      <c r="K17" s="29">
        <f t="shared" si="3"/>
        <v>0</v>
      </c>
      <c r="L17" s="29">
        <f t="shared" si="3"/>
        <v>0</v>
      </c>
      <c r="M17" s="29">
        <f t="shared" si="3"/>
        <v>0</v>
      </c>
      <c r="N17" s="29">
        <f t="shared" si="3"/>
        <v>0</v>
      </c>
      <c r="O17" s="29">
        <f t="shared" si="3"/>
        <v>0</v>
      </c>
      <c r="P17" s="29">
        <f t="shared" si="3"/>
        <v>0</v>
      </c>
      <c r="Q17" s="29">
        <f t="shared" si="3"/>
        <v>0</v>
      </c>
      <c r="R17" s="69">
        <f t="shared" si="1"/>
        <v>7629.6812749003984</v>
      </c>
    </row>
    <row r="18" spans="1:18" ht="15" customHeight="1">
      <c r="A18" s="61"/>
      <c r="B18" s="30" t="s">
        <v>63</v>
      </c>
      <c r="C18" s="31"/>
      <c r="D18" s="31"/>
      <c r="E18" s="31"/>
      <c r="F18" s="32">
        <f>SUM(F16:F17)</f>
        <v>3900</v>
      </c>
      <c r="G18" s="32">
        <f t="shared" ref="G18:H18" si="4">SUM(G16:G17)</f>
        <v>1385.6828193832607</v>
      </c>
      <c r="H18" s="32">
        <f t="shared" si="4"/>
        <v>6572.4125524334377</v>
      </c>
      <c r="I18" s="32">
        <f>IF((G50+G51)&gt;G17,(G50+G51)-(G16+G17),0)</f>
        <v>-224.58720185338052</v>
      </c>
      <c r="J18" s="32">
        <f t="shared" ref="J18:Q18" si="5">IF(H51&gt;H17,H51-H17,0)</f>
        <v>0</v>
      </c>
      <c r="K18" s="32">
        <f t="shared" si="5"/>
        <v>1432.4701195219122</v>
      </c>
      <c r="L18" s="32">
        <f t="shared" si="5"/>
        <v>2346.8127490039824</v>
      </c>
      <c r="M18" s="32">
        <f t="shared" si="5"/>
        <v>7629.6812749003948</v>
      </c>
      <c r="N18" s="32">
        <f t="shared" si="5"/>
        <v>11185.458167330675</v>
      </c>
      <c r="O18" s="32">
        <f t="shared" si="5"/>
        <v>7528.0876494023869</v>
      </c>
      <c r="P18" s="32">
        <f t="shared" si="5"/>
        <v>1635.657370517928</v>
      </c>
      <c r="Q18" s="32">
        <f t="shared" si="5"/>
        <v>10.159362549800797</v>
      </c>
      <c r="R18" s="69">
        <f t="shared" si="1"/>
        <v>43401.834863190394</v>
      </c>
    </row>
    <row r="19" spans="1:18" ht="15" customHeight="1">
      <c r="A19" s="61"/>
      <c r="B19" s="22" t="s">
        <v>18</v>
      </c>
      <c r="C19" s="23"/>
      <c r="D19" s="23"/>
      <c r="E19" s="23"/>
      <c r="F19" s="24">
        <f>SUM(F6:F14)</f>
        <v>23900</v>
      </c>
      <c r="G19" s="24">
        <f t="shared" ref="G19:Q19" si="6">SUM(G6:G14)</f>
        <v>11650</v>
      </c>
      <c r="H19" s="24">
        <f t="shared" si="6"/>
        <v>37700</v>
      </c>
      <c r="I19" s="24">
        <f t="shared" si="6"/>
        <v>26350</v>
      </c>
      <c r="J19" s="24">
        <f t="shared" si="6"/>
        <v>11650</v>
      </c>
      <c r="K19" s="24">
        <f t="shared" si="6"/>
        <v>61650</v>
      </c>
      <c r="L19" s="24">
        <f t="shared" si="6"/>
        <v>6800</v>
      </c>
      <c r="M19" s="24">
        <f t="shared" si="6"/>
        <v>43650</v>
      </c>
      <c r="N19" s="24">
        <f t="shared" si="6"/>
        <v>11650</v>
      </c>
      <c r="O19" s="24">
        <f t="shared" si="6"/>
        <v>11650</v>
      </c>
      <c r="P19" s="24">
        <f t="shared" si="6"/>
        <v>11650</v>
      </c>
      <c r="Q19" s="24">
        <f t="shared" si="6"/>
        <v>36650</v>
      </c>
      <c r="R19" s="69">
        <f t="shared" si="1"/>
        <v>294950</v>
      </c>
    </row>
    <row r="20" spans="1:18" ht="15" customHeight="1">
      <c r="A20" s="61"/>
      <c r="B20" s="7"/>
      <c r="C20" s="7"/>
      <c r="D20" s="7"/>
      <c r="E20" s="7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10"/>
    </row>
    <row r="21" spans="1:18" ht="26.25" customHeight="1">
      <c r="A21" s="61"/>
      <c r="B21" s="15" t="s">
        <v>54</v>
      </c>
      <c r="C21" s="16"/>
      <c r="D21" s="16"/>
      <c r="E21" s="16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10"/>
    </row>
    <row r="22" spans="1:18" ht="15" customHeight="1">
      <c r="A22" s="61"/>
      <c r="B22" s="21" t="s">
        <v>20</v>
      </c>
      <c r="C22" s="16"/>
      <c r="D22" s="16"/>
      <c r="E22" s="16"/>
      <c r="F22" s="17">
        <v>3000</v>
      </c>
      <c r="G22" s="17">
        <v>3000</v>
      </c>
      <c r="H22" s="17">
        <v>3000</v>
      </c>
      <c r="I22" s="17">
        <v>3000</v>
      </c>
      <c r="J22" s="17">
        <v>3000</v>
      </c>
      <c r="K22" s="17">
        <v>3000</v>
      </c>
      <c r="L22" s="17">
        <v>3000</v>
      </c>
      <c r="M22" s="17">
        <v>3000</v>
      </c>
      <c r="N22" s="17">
        <v>3000</v>
      </c>
      <c r="O22" s="17">
        <v>3000</v>
      </c>
      <c r="P22" s="17">
        <v>3000</v>
      </c>
      <c r="Q22" s="17">
        <v>3000</v>
      </c>
      <c r="R22" s="69">
        <f>SUM(F22:Q22)</f>
        <v>36000</v>
      </c>
    </row>
    <row r="23" spans="1:18" ht="15" customHeight="1">
      <c r="A23" s="61"/>
      <c r="B23" s="22" t="s">
        <v>21</v>
      </c>
      <c r="C23" s="23"/>
      <c r="D23" s="23"/>
      <c r="E23" s="23"/>
      <c r="F23" s="24">
        <v>0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69">
        <f t="shared" ref="R23:R48" si="7">SUM(F23:Q23)</f>
        <v>0</v>
      </c>
    </row>
    <row r="24" spans="1:18" ht="15" customHeight="1">
      <c r="A24" s="61"/>
      <c r="B24" s="22" t="s">
        <v>22</v>
      </c>
      <c r="C24" s="23"/>
      <c r="D24" s="23"/>
      <c r="E24" s="23"/>
      <c r="F24" s="24">
        <v>20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69">
        <f t="shared" si="7"/>
        <v>20</v>
      </c>
    </row>
    <row r="25" spans="1:18" ht="15" customHeight="1">
      <c r="A25" s="61"/>
      <c r="B25" s="22" t="s">
        <v>23</v>
      </c>
      <c r="C25" s="23"/>
      <c r="D25" s="23"/>
      <c r="E25" s="23"/>
      <c r="F25" s="24">
        <v>1000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69">
        <f t="shared" si="7"/>
        <v>1000</v>
      </c>
    </row>
    <row r="26" spans="1:18" ht="15" customHeight="1">
      <c r="A26" s="61"/>
      <c r="B26" s="22" t="s">
        <v>24</v>
      </c>
      <c r="C26" s="23"/>
      <c r="D26" s="23"/>
      <c r="E26" s="23"/>
      <c r="F26" s="24">
        <v>600</v>
      </c>
      <c r="G26" s="24">
        <v>600</v>
      </c>
      <c r="H26" s="24">
        <v>600</v>
      </c>
      <c r="I26" s="24">
        <v>600</v>
      </c>
      <c r="J26" s="24">
        <v>600</v>
      </c>
      <c r="K26" s="24">
        <v>600</v>
      </c>
      <c r="L26" s="24">
        <v>600</v>
      </c>
      <c r="M26" s="24">
        <v>600</v>
      </c>
      <c r="N26" s="24">
        <v>600</v>
      </c>
      <c r="O26" s="24">
        <v>600</v>
      </c>
      <c r="P26" s="24">
        <v>600</v>
      </c>
      <c r="Q26" s="24">
        <v>600</v>
      </c>
      <c r="R26" s="69">
        <f t="shared" si="7"/>
        <v>7200</v>
      </c>
    </row>
    <row r="27" spans="1:18" ht="15" customHeight="1">
      <c r="A27" s="61"/>
      <c r="B27" s="22" t="s">
        <v>27</v>
      </c>
      <c r="C27" s="23"/>
      <c r="D27" s="23"/>
      <c r="E27" s="23"/>
      <c r="F27" s="24">
        <v>20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69">
        <f t="shared" si="7"/>
        <v>20</v>
      </c>
    </row>
    <row r="28" spans="1:18" ht="15" customHeight="1">
      <c r="A28" s="61"/>
      <c r="B28" s="22" t="s">
        <v>25</v>
      </c>
      <c r="C28" s="23"/>
      <c r="D28" s="23"/>
      <c r="E28" s="23"/>
      <c r="F28" s="24">
        <v>40</v>
      </c>
      <c r="G28" s="24">
        <v>40</v>
      </c>
      <c r="H28" s="24">
        <v>40</v>
      </c>
      <c r="I28" s="24">
        <v>40</v>
      </c>
      <c r="J28" s="24">
        <v>40</v>
      </c>
      <c r="K28" s="24">
        <v>40</v>
      </c>
      <c r="L28" s="24">
        <v>40</v>
      </c>
      <c r="M28" s="24">
        <v>40</v>
      </c>
      <c r="N28" s="24">
        <v>40</v>
      </c>
      <c r="O28" s="24">
        <v>40</v>
      </c>
      <c r="P28" s="24">
        <v>40</v>
      </c>
      <c r="Q28" s="24">
        <v>40</v>
      </c>
      <c r="R28" s="69">
        <f t="shared" si="7"/>
        <v>480</v>
      </c>
    </row>
    <row r="29" spans="1:18" ht="15" customHeight="1">
      <c r="A29" s="61"/>
      <c r="B29" s="22" t="s">
        <v>26</v>
      </c>
      <c r="C29" s="23"/>
      <c r="D29" s="23"/>
      <c r="E29" s="23"/>
      <c r="F29" s="24">
        <v>0</v>
      </c>
      <c r="G29" s="24">
        <v>500</v>
      </c>
      <c r="H29" s="24"/>
      <c r="I29" s="24">
        <v>500</v>
      </c>
      <c r="J29" s="24"/>
      <c r="K29" s="24">
        <v>500</v>
      </c>
      <c r="L29" s="24"/>
      <c r="M29" s="24">
        <v>500</v>
      </c>
      <c r="N29" s="24"/>
      <c r="O29" s="24">
        <v>500</v>
      </c>
      <c r="P29" s="24"/>
      <c r="Q29" s="24">
        <v>500</v>
      </c>
      <c r="R29" s="69">
        <f t="shared" si="7"/>
        <v>3000</v>
      </c>
    </row>
    <row r="30" spans="1:18" ht="15" customHeight="1">
      <c r="A30" s="61"/>
      <c r="B30" s="22" t="s">
        <v>28</v>
      </c>
      <c r="C30" s="23"/>
      <c r="D30" s="23"/>
      <c r="E30" s="23"/>
      <c r="F30" s="24">
        <v>150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>
        <v>3500</v>
      </c>
      <c r="R30" s="69">
        <f t="shared" si="7"/>
        <v>3650</v>
      </c>
    </row>
    <row r="31" spans="1:18" ht="15" customHeight="1">
      <c r="A31" s="61"/>
      <c r="B31" s="22" t="s">
        <v>47</v>
      </c>
      <c r="C31" s="23"/>
      <c r="D31" s="23"/>
      <c r="E31" s="23"/>
      <c r="F31" s="24">
        <v>1135</v>
      </c>
      <c r="G31" s="24">
        <v>1135</v>
      </c>
      <c r="H31" s="24">
        <v>1135</v>
      </c>
      <c r="I31" s="24">
        <v>1135</v>
      </c>
      <c r="J31" s="24">
        <v>1135</v>
      </c>
      <c r="K31" s="24">
        <v>1135</v>
      </c>
      <c r="L31" s="24">
        <v>1135</v>
      </c>
      <c r="M31" s="24">
        <v>1135</v>
      </c>
      <c r="N31" s="24">
        <v>1135</v>
      </c>
      <c r="O31" s="24">
        <v>1135</v>
      </c>
      <c r="P31" s="24">
        <v>1135</v>
      </c>
      <c r="Q31" s="24">
        <v>1135</v>
      </c>
      <c r="R31" s="69">
        <f t="shared" si="7"/>
        <v>13620</v>
      </c>
    </row>
    <row r="32" spans="1:18" ht="15" customHeight="1">
      <c r="A32" s="61"/>
      <c r="B32" s="22" t="s">
        <v>48</v>
      </c>
      <c r="C32" s="23"/>
      <c r="D32" s="23"/>
      <c r="E32" s="23"/>
      <c r="F32" s="24">
        <v>1255</v>
      </c>
      <c r="G32" s="24"/>
      <c r="H32" s="13"/>
      <c r="I32" s="24"/>
      <c r="J32" s="24"/>
      <c r="K32" s="24">
        <v>7500</v>
      </c>
      <c r="L32" s="24"/>
      <c r="M32" s="24"/>
      <c r="N32" s="24"/>
      <c r="O32" s="24"/>
      <c r="P32" s="24"/>
      <c r="Q32" s="24"/>
      <c r="R32" s="69">
        <f t="shared" si="7"/>
        <v>8755</v>
      </c>
    </row>
    <row r="33" spans="1:18" ht="15" customHeight="1">
      <c r="A33" s="61"/>
      <c r="B33" s="22" t="s">
        <v>49</v>
      </c>
      <c r="C33" s="23"/>
      <c r="D33" s="23"/>
      <c r="E33" s="23"/>
      <c r="F33" s="24">
        <v>0</v>
      </c>
      <c r="G33" s="24"/>
      <c r="H33" s="13"/>
      <c r="I33" s="24"/>
      <c r="J33" s="24"/>
      <c r="K33" s="24">
        <v>5000</v>
      </c>
      <c r="L33" s="24"/>
      <c r="M33" s="24"/>
      <c r="N33" s="24"/>
      <c r="O33" s="24"/>
      <c r="P33" s="24"/>
      <c r="Q33" s="24"/>
      <c r="R33" s="69">
        <f t="shared" si="7"/>
        <v>5000</v>
      </c>
    </row>
    <row r="34" spans="1:18" ht="15" customHeight="1">
      <c r="A34" s="61"/>
      <c r="B34" s="22" t="s">
        <v>52</v>
      </c>
      <c r="C34" s="23"/>
      <c r="D34" s="23"/>
      <c r="E34" s="23"/>
      <c r="F34" s="24">
        <v>0</v>
      </c>
      <c r="G34" s="24"/>
      <c r="H34" s="13"/>
      <c r="I34" s="24"/>
      <c r="J34" s="24"/>
      <c r="K34" s="24"/>
      <c r="L34" s="24"/>
      <c r="M34" s="24"/>
      <c r="N34" s="24"/>
      <c r="O34" s="24"/>
      <c r="P34" s="24"/>
      <c r="Q34" s="24"/>
      <c r="R34" s="69">
        <f t="shared" si="7"/>
        <v>0</v>
      </c>
    </row>
    <row r="35" spans="1:18" ht="15" customHeight="1">
      <c r="A35" s="61"/>
      <c r="B35" s="22" t="s">
        <v>50</v>
      </c>
      <c r="C35" s="23"/>
      <c r="D35" s="23"/>
      <c r="E35" s="23"/>
      <c r="F35" s="24">
        <v>0</v>
      </c>
      <c r="G35" s="24"/>
      <c r="H35" s="13">
        <v>200</v>
      </c>
      <c r="I35" s="24"/>
      <c r="J35" s="24">
        <v>1500</v>
      </c>
      <c r="K35" s="24"/>
      <c r="L35" s="24"/>
      <c r="M35" s="24">
        <v>2000</v>
      </c>
      <c r="N35" s="24"/>
      <c r="O35" s="24"/>
      <c r="P35" s="24">
        <v>120</v>
      </c>
      <c r="Q35" s="24"/>
      <c r="R35" s="69">
        <f t="shared" si="7"/>
        <v>3820</v>
      </c>
    </row>
    <row r="36" spans="1:18" ht="15" customHeight="1">
      <c r="A36" s="61"/>
      <c r="B36" s="22" t="s">
        <v>29</v>
      </c>
      <c r="C36" s="23"/>
      <c r="D36" s="23"/>
      <c r="E36" s="23"/>
      <c r="F36" s="24">
        <v>0</v>
      </c>
      <c r="G36" s="24"/>
      <c r="H36" s="13">
        <v>750</v>
      </c>
      <c r="I36" s="24"/>
      <c r="J36" s="24"/>
      <c r="K36" s="24"/>
      <c r="L36" s="24"/>
      <c r="M36" s="24"/>
      <c r="N36" s="24"/>
      <c r="O36" s="24"/>
      <c r="P36" s="24"/>
      <c r="Q36" s="24"/>
      <c r="R36" s="69">
        <f t="shared" si="7"/>
        <v>750</v>
      </c>
    </row>
    <row r="37" spans="1:18" ht="15" customHeight="1">
      <c r="A37" s="61"/>
      <c r="B37" s="22" t="s">
        <v>30</v>
      </c>
      <c r="C37" s="23"/>
      <c r="D37" s="23"/>
      <c r="E37" s="23"/>
      <c r="F37" s="24">
        <v>0</v>
      </c>
      <c r="G37" s="24"/>
      <c r="H37" s="35"/>
      <c r="I37" s="24"/>
      <c r="J37" s="24"/>
      <c r="K37" s="24"/>
      <c r="L37" s="24"/>
      <c r="M37" s="24"/>
      <c r="N37" s="24"/>
      <c r="O37" s="24"/>
      <c r="P37" s="24">
        <v>100</v>
      </c>
      <c r="Q37" s="24"/>
      <c r="R37" s="69">
        <f t="shared" si="7"/>
        <v>100</v>
      </c>
    </row>
    <row r="38" spans="1:18" ht="15" customHeight="1">
      <c r="A38" s="61"/>
      <c r="B38" s="22" t="s">
        <v>31</v>
      </c>
      <c r="C38" s="23"/>
      <c r="D38" s="23"/>
      <c r="E38" s="23"/>
      <c r="F38" s="24">
        <v>50</v>
      </c>
      <c r="G38" s="24">
        <v>50</v>
      </c>
      <c r="H38" s="24">
        <v>50</v>
      </c>
      <c r="I38" s="24">
        <v>50</v>
      </c>
      <c r="J38" s="24">
        <v>50</v>
      </c>
      <c r="K38" s="24">
        <v>50</v>
      </c>
      <c r="L38" s="24">
        <v>50</v>
      </c>
      <c r="M38" s="24">
        <v>50</v>
      </c>
      <c r="N38" s="24">
        <v>50</v>
      </c>
      <c r="O38" s="24">
        <v>50</v>
      </c>
      <c r="P38" s="24">
        <v>50</v>
      </c>
      <c r="Q38" s="24">
        <v>50</v>
      </c>
      <c r="R38" s="69">
        <f t="shared" si="7"/>
        <v>600</v>
      </c>
    </row>
    <row r="39" spans="1:18" ht="15" customHeight="1">
      <c r="A39" s="61"/>
      <c r="B39" s="22" t="s">
        <v>32</v>
      </c>
      <c r="C39" s="23"/>
      <c r="D39" s="23"/>
      <c r="E39" s="23"/>
      <c r="F39" s="24">
        <v>0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69">
        <f t="shared" si="7"/>
        <v>0</v>
      </c>
    </row>
    <row r="40" spans="1:18" ht="15" customHeight="1">
      <c r="A40" s="61"/>
      <c r="B40" s="22" t="s">
        <v>33</v>
      </c>
      <c r="C40" s="23"/>
      <c r="D40" s="23"/>
      <c r="E40" s="23"/>
      <c r="F40" s="24"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69">
        <f t="shared" si="7"/>
        <v>0</v>
      </c>
    </row>
    <row r="41" spans="1:18" ht="15" customHeight="1">
      <c r="A41" s="61"/>
      <c r="B41" s="22" t="s">
        <v>34</v>
      </c>
      <c r="C41" s="23"/>
      <c r="D41" s="23"/>
      <c r="E41" s="23"/>
      <c r="F41" s="24"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69">
        <f t="shared" si="7"/>
        <v>0</v>
      </c>
    </row>
    <row r="42" spans="1:18" ht="15" customHeight="1">
      <c r="A42" s="61"/>
      <c r="B42" s="22" t="s">
        <v>53</v>
      </c>
      <c r="C42" s="23"/>
      <c r="D42" s="23"/>
      <c r="E42" s="23"/>
      <c r="F42" s="24"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69">
        <f t="shared" si="7"/>
        <v>0</v>
      </c>
    </row>
    <row r="43" spans="1:18" ht="15" customHeight="1">
      <c r="A43" s="61"/>
      <c r="B43" s="22" t="s">
        <v>35</v>
      </c>
      <c r="C43" s="23"/>
      <c r="D43" s="23"/>
      <c r="E43" s="23"/>
      <c r="F43" s="24"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69">
        <f t="shared" si="7"/>
        <v>0</v>
      </c>
    </row>
    <row r="44" spans="1:18" ht="15" customHeight="1">
      <c r="A44" s="61"/>
      <c r="B44" s="22" t="s">
        <v>36</v>
      </c>
      <c r="C44" s="36"/>
      <c r="D44" s="36"/>
      <c r="E44" s="36"/>
      <c r="F44" s="24"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69">
        <f t="shared" si="7"/>
        <v>0</v>
      </c>
    </row>
    <row r="45" spans="1:18" ht="15" customHeight="1">
      <c r="A45" s="61"/>
      <c r="B45" s="22" t="s">
        <v>37</v>
      </c>
      <c r="C45" s="23"/>
      <c r="D45" s="23"/>
      <c r="E45" s="23"/>
      <c r="F45" s="24">
        <v>0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69">
        <f t="shared" si="7"/>
        <v>0</v>
      </c>
    </row>
    <row r="46" spans="1:18" ht="15" customHeight="1">
      <c r="A46" s="61"/>
      <c r="B46" s="22" t="s">
        <v>16</v>
      </c>
      <c r="C46" s="23"/>
      <c r="D46" s="23"/>
      <c r="E46" s="23"/>
      <c r="F46" s="24">
        <v>0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69">
        <f t="shared" si="7"/>
        <v>0</v>
      </c>
    </row>
    <row r="47" spans="1:18" ht="15" customHeight="1">
      <c r="A47" s="61"/>
      <c r="B47" s="22" t="s">
        <v>60</v>
      </c>
      <c r="C47" s="23"/>
      <c r="D47" s="23"/>
      <c r="E47" s="23"/>
      <c r="F47" s="24">
        <v>0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>
        <v>7000</v>
      </c>
      <c r="R47" s="69">
        <f t="shared" si="7"/>
        <v>7000</v>
      </c>
    </row>
    <row r="48" spans="1:18" ht="15" customHeight="1">
      <c r="A48" s="61"/>
      <c r="B48" s="22" t="s">
        <v>57</v>
      </c>
      <c r="F48" s="17">
        <v>0</v>
      </c>
      <c r="G48" s="24">
        <v>5000</v>
      </c>
      <c r="H48" s="24">
        <v>15000</v>
      </c>
      <c r="I48" s="24">
        <v>7000</v>
      </c>
      <c r="J48" s="24">
        <v>10000</v>
      </c>
      <c r="K48" s="24">
        <v>25000</v>
      </c>
      <c r="L48" s="24">
        <v>55000</v>
      </c>
      <c r="M48" s="24">
        <v>35000</v>
      </c>
      <c r="N48" s="24">
        <v>8000</v>
      </c>
      <c r="O48" s="24">
        <v>0</v>
      </c>
      <c r="P48" s="24">
        <v>0</v>
      </c>
      <c r="Q48" s="24">
        <v>0</v>
      </c>
      <c r="R48" s="69">
        <f t="shared" si="7"/>
        <v>160000</v>
      </c>
    </row>
    <row r="49" spans="1:18" ht="15" customHeight="1">
      <c r="A49" s="61"/>
      <c r="B49" s="25"/>
      <c r="C49" s="26"/>
      <c r="D49" s="26"/>
      <c r="E49" s="26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0"/>
    </row>
    <row r="50" spans="1:18" ht="15" customHeight="1">
      <c r="A50" s="61"/>
      <c r="B50" s="37" t="s">
        <v>51</v>
      </c>
      <c r="C50" s="28"/>
      <c r="D50" s="28"/>
      <c r="E50" s="28"/>
      <c r="F50" s="38">
        <f>F31-F31/1.135</f>
        <v>135</v>
      </c>
      <c r="G50" s="38">
        <f t="shared" ref="G50:Q50" si="8">G31-G31/1.135</f>
        <v>135</v>
      </c>
      <c r="H50" s="38">
        <f>H31-H31/1.135</f>
        <v>135</v>
      </c>
      <c r="I50" s="38">
        <f t="shared" si="8"/>
        <v>135</v>
      </c>
      <c r="J50" s="38">
        <f t="shared" si="8"/>
        <v>135</v>
      </c>
      <c r="K50" s="38">
        <f t="shared" si="8"/>
        <v>135</v>
      </c>
      <c r="L50" s="38">
        <f t="shared" si="8"/>
        <v>135</v>
      </c>
      <c r="M50" s="38">
        <f t="shared" si="8"/>
        <v>135</v>
      </c>
      <c r="N50" s="38">
        <f t="shared" si="8"/>
        <v>135</v>
      </c>
      <c r="O50" s="38">
        <f t="shared" si="8"/>
        <v>135</v>
      </c>
      <c r="P50" s="38">
        <f t="shared" si="8"/>
        <v>135</v>
      </c>
      <c r="Q50" s="38">
        <f t="shared" si="8"/>
        <v>135</v>
      </c>
      <c r="R50" s="10"/>
    </row>
    <row r="51" spans="1:18" ht="15" customHeight="1">
      <c r="A51" s="61"/>
      <c r="B51" s="37" t="s">
        <v>38</v>
      </c>
      <c r="C51" s="39"/>
      <c r="D51" s="40" t="s">
        <v>66</v>
      </c>
      <c r="E51" s="40" t="s">
        <v>66</v>
      </c>
      <c r="F51" s="38">
        <f>(F32+F33+F34+F35+F36+F37+F38+F39+F40+F41+F42+F43+F44+F45+F46+F47+F48)-(F32+F33+F34+F35+F36+F37+F38+F39+F40+F41+F42+F43+F44+F45+F46+F47+F48)/1.255</f>
        <v>265.15936254980079</v>
      </c>
      <c r="G51" s="38">
        <f>(G32+G33+G34+G35+G36+G37+G38+G39+G40+G42+G43+G44+G45+G46+G47+G48)-(G32+G33+G34+G35+G36+G37+G38+G39+G40+G42+G43+G44+G45+G46+G47+G48)/1.255</f>
        <v>1026.0956175298802</v>
      </c>
      <c r="H51" s="38">
        <f>(H32+H33+H34+H35+H36+H37+H38+H39+H40+H42+H43+H44+H45+H46+H47+H48)-(H32+H33+H34+H35+H36+H37+H38+H39+H40+H42+H43+H44+H45+H46+H47+H48)/1.255</f>
        <v>3250.9960159362545</v>
      </c>
      <c r="I51" s="38">
        <f t="shared" ref="I51:Q51" si="9">(I32+I33+I34+I35+I36+I37+I38+I39+I40+I42+I43+I44+I45+I46+I47+I48)-(I32+I33+I34+I35+I36+I37+I38+I39+I40+I42+I43+I44+I45+I46+I47+I48)/1.255</f>
        <v>1432.4701195219122</v>
      </c>
      <c r="J51" s="38">
        <f t="shared" si="9"/>
        <v>2346.8127490039824</v>
      </c>
      <c r="K51" s="38">
        <f t="shared" si="9"/>
        <v>7629.6812749003948</v>
      </c>
      <c r="L51" s="38">
        <f t="shared" si="9"/>
        <v>11185.458167330675</v>
      </c>
      <c r="M51" s="38">
        <f t="shared" si="9"/>
        <v>7528.0876494023869</v>
      </c>
      <c r="N51" s="38">
        <f t="shared" si="9"/>
        <v>1635.657370517928</v>
      </c>
      <c r="O51" s="38">
        <f t="shared" si="9"/>
        <v>10.159362549800797</v>
      </c>
      <c r="P51" s="38">
        <f t="shared" si="9"/>
        <v>54.860557768924281</v>
      </c>
      <c r="Q51" s="38">
        <f t="shared" si="9"/>
        <v>1432.4701195219122</v>
      </c>
      <c r="R51" s="10"/>
    </row>
    <row r="52" spans="1:18" ht="15" customHeight="1">
      <c r="A52" s="61"/>
      <c r="B52" s="30" t="s">
        <v>64</v>
      </c>
      <c r="C52" s="31"/>
      <c r="D52" s="41" t="s">
        <v>68</v>
      </c>
      <c r="E52" s="41" t="s">
        <v>69</v>
      </c>
      <c r="F52" s="32">
        <f>SUM(F50:F51)</f>
        <v>400.15936254980079</v>
      </c>
      <c r="G52" s="32">
        <f t="shared" ref="G52:J52" si="10">SUM(G50:G51)</f>
        <v>1161.0956175298802</v>
      </c>
      <c r="H52" s="32">
        <f t="shared" si="10"/>
        <v>3385.9960159362545</v>
      </c>
      <c r="I52" s="32">
        <f t="shared" si="10"/>
        <v>1567.4701195219122</v>
      </c>
      <c r="J52" s="32">
        <f t="shared" si="10"/>
        <v>2481.8127490039824</v>
      </c>
      <c r="K52" s="32">
        <f t="shared" ref="K52:O52" si="11">IF((K50+K51)&gt;(K16+K17),0,K16+K17-K51-K50)</f>
        <v>0</v>
      </c>
      <c r="L52" s="32">
        <f t="shared" si="11"/>
        <v>0</v>
      </c>
      <c r="M52" s="32">
        <f t="shared" si="11"/>
        <v>0</v>
      </c>
      <c r="N52" s="32">
        <f t="shared" si="11"/>
        <v>0</v>
      </c>
      <c r="O52" s="32">
        <f t="shared" si="11"/>
        <v>1240.5234568334599</v>
      </c>
      <c r="P52" s="32">
        <f>IF((P50+P51)&gt;(P16+P17),0,P16+P17-P51-P50)</f>
        <v>1195.8222616143364</v>
      </c>
      <c r="Q52" s="32">
        <f>IF((Q50+Q51)&gt;Q17,0,Q17-Q51-Q50)</f>
        <v>0</v>
      </c>
      <c r="R52" s="10"/>
    </row>
    <row r="53" spans="1:18" ht="15" customHeight="1">
      <c r="A53" s="61"/>
      <c r="B53" s="27" t="s">
        <v>65</v>
      </c>
      <c r="C53" s="28"/>
      <c r="D53" s="42">
        <v>560</v>
      </c>
      <c r="E53" s="42">
        <v>2000</v>
      </c>
      <c r="F53" s="29">
        <f>F52-F18</f>
        <v>-3499.8406374501992</v>
      </c>
      <c r="G53" s="29">
        <f>G52-G18</f>
        <v>-224.58720185338052</v>
      </c>
      <c r="H53" s="29">
        <f t="shared" ref="H53:Q53" si="12">H52-H18</f>
        <v>-3186.4165364971832</v>
      </c>
      <c r="I53" s="29">
        <f t="shared" si="12"/>
        <v>1792.0573213752928</v>
      </c>
      <c r="J53" s="29">
        <f t="shared" si="12"/>
        <v>2481.8127490039824</v>
      </c>
      <c r="K53" s="29">
        <f t="shared" si="12"/>
        <v>-1432.4701195219122</v>
      </c>
      <c r="L53" s="29">
        <f t="shared" si="12"/>
        <v>-2346.8127490039824</v>
      </c>
      <c r="M53" s="29">
        <f t="shared" si="12"/>
        <v>-7629.6812749003948</v>
      </c>
      <c r="N53" s="29">
        <f t="shared" si="12"/>
        <v>-11185.458167330675</v>
      </c>
      <c r="O53" s="29">
        <f t="shared" si="12"/>
        <v>-6287.564192568927</v>
      </c>
      <c r="P53" s="29">
        <f t="shared" si="12"/>
        <v>-439.83510890359162</v>
      </c>
      <c r="Q53" s="29">
        <f t="shared" si="12"/>
        <v>-10.159362549800797</v>
      </c>
      <c r="R53" s="10"/>
    </row>
    <row r="54" spans="1:18" ht="15" customHeight="1">
      <c r="A54" s="61"/>
      <c r="B54" s="21" t="s">
        <v>39</v>
      </c>
      <c r="C54" s="16"/>
      <c r="D54" s="16"/>
      <c r="E54" s="16"/>
      <c r="F54" s="17">
        <f>SUM(F22:F48)</f>
        <v>7270</v>
      </c>
      <c r="G54" s="17">
        <f t="shared" ref="G54:P54" si="13">SUM(G22:G48)</f>
        <v>10325</v>
      </c>
      <c r="H54" s="17">
        <f t="shared" si="13"/>
        <v>20775</v>
      </c>
      <c r="I54" s="17">
        <f t="shared" si="13"/>
        <v>12325</v>
      </c>
      <c r="J54" s="17">
        <f t="shared" si="13"/>
        <v>16325</v>
      </c>
      <c r="K54" s="17">
        <f t="shared" si="13"/>
        <v>42825</v>
      </c>
      <c r="L54" s="17">
        <f t="shared" si="13"/>
        <v>59825</v>
      </c>
      <c r="M54" s="17">
        <f t="shared" si="13"/>
        <v>42325</v>
      </c>
      <c r="N54" s="17">
        <f t="shared" si="13"/>
        <v>12825</v>
      </c>
      <c r="O54" s="17">
        <f t="shared" si="13"/>
        <v>5325</v>
      </c>
      <c r="P54" s="17">
        <f>SUM(P22:P48)</f>
        <v>5045</v>
      </c>
      <c r="Q54" s="17">
        <f>SUM(Q22:Q48)</f>
        <v>15825</v>
      </c>
      <c r="R54" s="69">
        <f t="shared" ref="R54" si="14">SUM(F54:Q54)</f>
        <v>251015</v>
      </c>
    </row>
    <row r="55" spans="1:18" ht="15" customHeight="1">
      <c r="A55" s="61"/>
      <c r="B55" s="43"/>
      <c r="C55" s="16"/>
      <c r="D55" s="16"/>
      <c r="E55" s="16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0"/>
    </row>
    <row r="56" spans="1:18" ht="18">
      <c r="A56" s="61"/>
      <c r="B56" s="44" t="s">
        <v>67</v>
      </c>
      <c r="C56" s="45"/>
      <c r="D56" s="45"/>
      <c r="E56" s="45"/>
      <c r="F56" s="46">
        <f>F3+F19-F54+D53</f>
        <v>27190</v>
      </c>
      <c r="G56" s="46">
        <f>G3+G19-G54+E53</f>
        <v>30515</v>
      </c>
      <c r="H56" s="46">
        <f>H3+H19-H54+F53</f>
        <v>43940.159362549799</v>
      </c>
      <c r="I56" s="46">
        <f>I3+I19-I54+G53</f>
        <v>57740.572160696429</v>
      </c>
      <c r="J56" s="46">
        <f t="shared" ref="J56:Q56" si="15">J3+J19-J54+H53</f>
        <v>49879.155624199251</v>
      </c>
      <c r="K56" s="46">
        <f t="shared" si="15"/>
        <v>70496.212945574545</v>
      </c>
      <c r="L56" s="46">
        <f t="shared" si="15"/>
        <v>19953.02569457853</v>
      </c>
      <c r="M56" s="46">
        <f t="shared" si="15"/>
        <v>19845.555575056616</v>
      </c>
      <c r="N56" s="46">
        <f t="shared" si="15"/>
        <v>16323.742826052634</v>
      </c>
      <c r="O56" s="46">
        <f t="shared" si="15"/>
        <v>15019.061551152241</v>
      </c>
      <c r="P56" s="46">
        <f>P3+P19-P54+N53</f>
        <v>10438.603383821566</v>
      </c>
      <c r="Q56" s="71">
        <f>Q3+Q19-Q54+O53</f>
        <v>24976.039191252639</v>
      </c>
      <c r="R56" s="10"/>
    </row>
    <row r="57" spans="1:18">
      <c r="R57" s="10"/>
    </row>
    <row r="58" spans="1:18" ht="14.25" customHeight="1"/>
  </sheetData>
  <mergeCells count="2">
    <mergeCell ref="P1:Q1"/>
    <mergeCell ref="A2:A5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BDD0-0B17-4908-9EDD-04DB88B28B65}">
  <dimension ref="A1:U32"/>
  <sheetViews>
    <sheetView tabSelected="1" zoomScaleNormal="100" workbookViewId="0">
      <selection activeCell="B41" sqref="B41"/>
    </sheetView>
  </sheetViews>
  <sheetFormatPr defaultRowHeight="15"/>
  <cols>
    <col min="2" max="2" width="26.875" customWidth="1"/>
    <col min="3" max="3" width="10.125" bestFit="1" customWidth="1"/>
    <col min="4" max="4" width="8.5" bestFit="1" customWidth="1"/>
    <col min="5" max="5" width="4.5" customWidth="1"/>
    <col min="6" max="6" width="9.25" bestFit="1" customWidth="1"/>
    <col min="8" max="8" width="9.625" bestFit="1" customWidth="1"/>
    <col min="16" max="16" width="9.75" customWidth="1"/>
    <col min="18" max="18" width="9" style="47"/>
    <col min="19" max="19" width="11" bestFit="1" customWidth="1"/>
    <col min="20" max="20" width="10.125" bestFit="1" customWidth="1"/>
  </cols>
  <sheetData>
    <row r="1" spans="1:20">
      <c r="A1" s="47" t="s">
        <v>70</v>
      </c>
    </row>
    <row r="2" spans="1:20" s="47" customFormat="1">
      <c r="C2" s="63">
        <v>2025</v>
      </c>
      <c r="D2" s="64"/>
      <c r="F2" s="63">
        <v>2026</v>
      </c>
      <c r="G2" s="65"/>
      <c r="H2" s="65"/>
      <c r="I2" s="65"/>
      <c r="J2" s="65"/>
      <c r="K2" s="65"/>
      <c r="L2" s="65"/>
      <c r="M2" s="65"/>
      <c r="N2" s="65"/>
      <c r="O2" s="65"/>
      <c r="P2" s="65"/>
      <c r="Q2" s="64"/>
      <c r="R2" s="66" t="s">
        <v>71</v>
      </c>
    </row>
    <row r="3" spans="1:20" s="47" customFormat="1">
      <c r="C3" s="48" t="s">
        <v>72</v>
      </c>
      <c r="D3" s="48" t="s">
        <v>73</v>
      </c>
      <c r="F3" s="48" t="s">
        <v>74</v>
      </c>
      <c r="G3" s="48" t="s">
        <v>75</v>
      </c>
      <c r="H3" s="48" t="s">
        <v>76</v>
      </c>
      <c r="I3" s="48" t="s">
        <v>77</v>
      </c>
      <c r="J3" s="48" t="s">
        <v>78</v>
      </c>
      <c r="K3" s="48" t="s">
        <v>79</v>
      </c>
      <c r="L3" s="48" t="s">
        <v>80</v>
      </c>
      <c r="M3" s="48" t="s">
        <v>81</v>
      </c>
      <c r="N3" s="48" t="s">
        <v>82</v>
      </c>
      <c r="O3" s="48" t="s">
        <v>83</v>
      </c>
      <c r="P3" s="48" t="s">
        <v>72</v>
      </c>
      <c r="Q3" s="48" t="s">
        <v>73</v>
      </c>
      <c r="R3" s="66"/>
      <c r="S3" s="47" t="s">
        <v>99</v>
      </c>
      <c r="T3" s="47" t="s">
        <v>107</v>
      </c>
    </row>
    <row r="4" spans="1:20" s="47" customFormat="1">
      <c r="B4" t="s">
        <v>84</v>
      </c>
      <c r="C4" s="49">
        <v>-5274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1"/>
    </row>
    <row r="5" spans="1:20">
      <c r="A5" s="47" t="s">
        <v>19</v>
      </c>
      <c r="C5" s="52"/>
      <c r="D5" s="52"/>
      <c r="E5" s="52"/>
      <c r="F5" s="75" t="s">
        <v>106</v>
      </c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0"/>
    </row>
    <row r="6" spans="1:20">
      <c r="B6" t="s">
        <v>85</v>
      </c>
      <c r="C6" s="53">
        <v>0</v>
      </c>
      <c r="D6" s="53">
        <v>0</v>
      </c>
      <c r="E6" s="54"/>
      <c r="F6" s="53"/>
      <c r="G6" s="53"/>
      <c r="H6" s="53"/>
      <c r="I6" s="53">
        <v>10755</v>
      </c>
      <c r="J6" s="53"/>
      <c r="K6" s="53"/>
      <c r="L6" s="53"/>
      <c r="M6" s="53"/>
      <c r="N6" s="53"/>
      <c r="O6" s="53"/>
      <c r="P6" s="53"/>
      <c r="Q6" s="53"/>
      <c r="R6" s="55">
        <f>SUM(F6:Q6)</f>
        <v>10755</v>
      </c>
      <c r="S6">
        <v>13755</v>
      </c>
      <c r="T6">
        <v>11000</v>
      </c>
    </row>
    <row r="7" spans="1:20">
      <c r="B7" t="s">
        <v>87</v>
      </c>
      <c r="C7" s="53">
        <v>1135</v>
      </c>
      <c r="D7" s="53">
        <v>1135</v>
      </c>
      <c r="E7" s="54"/>
      <c r="F7" s="53">
        <v>1135</v>
      </c>
      <c r="G7" s="53">
        <v>1135</v>
      </c>
      <c r="H7" s="53">
        <v>1135</v>
      </c>
      <c r="I7" s="53">
        <v>950</v>
      </c>
      <c r="J7" s="53">
        <v>950</v>
      </c>
      <c r="K7" s="53">
        <v>950</v>
      </c>
      <c r="L7" s="53">
        <v>950</v>
      </c>
      <c r="M7" s="53">
        <v>950</v>
      </c>
      <c r="N7" s="53">
        <v>1950</v>
      </c>
      <c r="O7" s="53">
        <v>950</v>
      </c>
      <c r="P7" s="53">
        <v>950</v>
      </c>
      <c r="Q7" s="53">
        <v>950</v>
      </c>
      <c r="R7" s="55">
        <f>SUM(F7:Q7)</f>
        <v>12955</v>
      </c>
      <c r="S7">
        <v>13620</v>
      </c>
    </row>
    <row r="8" spans="1:20">
      <c r="B8" t="s">
        <v>88</v>
      </c>
      <c r="C8" s="53"/>
      <c r="D8" s="53"/>
      <c r="E8" s="54"/>
      <c r="F8" s="53" t="s">
        <v>86</v>
      </c>
      <c r="G8" s="53" t="s">
        <v>86</v>
      </c>
      <c r="H8" s="53"/>
      <c r="I8" s="53">
        <v>5000</v>
      </c>
      <c r="J8" s="53"/>
      <c r="K8" s="53"/>
      <c r="L8" s="53"/>
      <c r="M8" s="53">
        <v>6000</v>
      </c>
      <c r="N8" s="53"/>
      <c r="O8" s="53"/>
      <c r="P8" s="53"/>
      <c r="Q8" s="53"/>
      <c r="R8" s="55">
        <f t="shared" ref="R8:R19" si="0">SUM(F8:Q8)</f>
        <v>11000</v>
      </c>
      <c r="S8">
        <v>0</v>
      </c>
      <c r="T8">
        <v>2000</v>
      </c>
    </row>
    <row r="9" spans="1:20">
      <c r="B9" t="s">
        <v>36</v>
      </c>
      <c r="C9" s="53"/>
      <c r="D9" s="53"/>
      <c r="E9" s="54"/>
      <c r="F9" s="53" t="s">
        <v>86</v>
      </c>
      <c r="G9" s="53" t="s">
        <v>86</v>
      </c>
      <c r="H9" s="53"/>
      <c r="I9" s="53"/>
      <c r="J9" s="53"/>
      <c r="K9" s="53"/>
      <c r="L9" s="53"/>
      <c r="M9" s="53"/>
      <c r="N9" s="53"/>
      <c r="O9" s="53"/>
      <c r="P9" s="53"/>
      <c r="Q9" s="53"/>
      <c r="R9" s="55">
        <f>SUM(F9:Q9)</f>
        <v>0</v>
      </c>
    </row>
    <row r="10" spans="1:20">
      <c r="C10" s="53"/>
      <c r="D10" s="53"/>
      <c r="E10" s="54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5"/>
    </row>
    <row r="11" spans="1:20">
      <c r="B11" t="s">
        <v>23</v>
      </c>
      <c r="C11" s="53">
        <v>0</v>
      </c>
      <c r="D11" s="53">
        <v>7000</v>
      </c>
      <c r="E11" s="54"/>
      <c r="F11" s="53"/>
      <c r="G11" s="53" t="s">
        <v>86</v>
      </c>
      <c r="H11" s="53"/>
      <c r="I11" s="53"/>
      <c r="J11" s="53"/>
      <c r="K11" s="53"/>
      <c r="L11" s="53"/>
      <c r="M11" s="53"/>
      <c r="N11" s="53"/>
      <c r="O11" s="53"/>
      <c r="P11" s="53"/>
      <c r="Q11" s="53">
        <v>8000</v>
      </c>
      <c r="R11" s="55">
        <f t="shared" si="0"/>
        <v>8000</v>
      </c>
      <c r="S11">
        <v>8000</v>
      </c>
    </row>
    <row r="12" spans="1:20">
      <c r="B12" t="s">
        <v>89</v>
      </c>
      <c r="C12" s="53">
        <v>120</v>
      </c>
      <c r="D12" s="53"/>
      <c r="E12" s="54"/>
      <c r="F12" s="53" t="s">
        <v>86</v>
      </c>
      <c r="G12" s="53" t="s">
        <v>86</v>
      </c>
      <c r="H12" s="53"/>
      <c r="I12" s="53"/>
      <c r="J12" s="53"/>
      <c r="K12" s="53"/>
      <c r="L12" s="53"/>
      <c r="M12" s="53"/>
      <c r="N12" s="53"/>
      <c r="O12" s="53">
        <v>500</v>
      </c>
      <c r="P12" s="53"/>
      <c r="Q12" s="53"/>
      <c r="R12" s="55">
        <f t="shared" si="0"/>
        <v>500</v>
      </c>
      <c r="S12">
        <v>3820</v>
      </c>
    </row>
    <row r="13" spans="1:20">
      <c r="B13" t="s">
        <v>90</v>
      </c>
      <c r="C13" s="53"/>
      <c r="D13" s="53"/>
      <c r="E13" s="54"/>
      <c r="F13" s="53" t="s">
        <v>86</v>
      </c>
      <c r="G13" s="53" t="s">
        <v>86</v>
      </c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5">
        <f>SUM(F13:Q13)</f>
        <v>0</v>
      </c>
    </row>
    <row r="14" spans="1:20">
      <c r="B14" t="s">
        <v>91</v>
      </c>
      <c r="C14" s="53"/>
      <c r="D14" s="53"/>
      <c r="E14" s="54"/>
      <c r="F14" s="53" t="s">
        <v>86</v>
      </c>
      <c r="G14" s="53"/>
      <c r="H14" s="53"/>
      <c r="I14" s="53"/>
      <c r="J14" s="53"/>
      <c r="K14" s="53"/>
      <c r="L14" s="53"/>
      <c r="M14" s="53"/>
      <c r="N14" s="53"/>
      <c r="O14" s="53">
        <v>1500</v>
      </c>
      <c r="P14" s="53"/>
      <c r="Q14" s="53"/>
      <c r="R14" s="55">
        <f t="shared" si="0"/>
        <v>1500</v>
      </c>
    </row>
    <row r="15" spans="1:20">
      <c r="B15" t="s">
        <v>95</v>
      </c>
      <c r="C15" s="53">
        <v>0</v>
      </c>
      <c r="D15" s="53">
        <v>0</v>
      </c>
      <c r="E15" s="54"/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1000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5">
        <f t="shared" si="0"/>
        <v>1000</v>
      </c>
    </row>
    <row r="16" spans="1:20">
      <c r="B16" s="74" t="s">
        <v>92</v>
      </c>
      <c r="C16" s="53">
        <v>190</v>
      </c>
      <c r="D16" s="53">
        <v>3370</v>
      </c>
      <c r="E16" s="54"/>
      <c r="F16" s="53">
        <v>10000</v>
      </c>
      <c r="G16" s="53">
        <v>10000</v>
      </c>
      <c r="H16" s="53">
        <v>10000</v>
      </c>
      <c r="I16" s="53">
        <v>10000</v>
      </c>
      <c r="J16" s="53">
        <v>10000</v>
      </c>
      <c r="K16" s="53">
        <v>10000</v>
      </c>
      <c r="L16" s="53">
        <v>10000</v>
      </c>
      <c r="M16" s="53">
        <v>10000</v>
      </c>
      <c r="N16" s="53">
        <v>10000</v>
      </c>
      <c r="O16" s="53">
        <v>10000</v>
      </c>
      <c r="P16" s="53">
        <v>10000</v>
      </c>
      <c r="Q16" s="53">
        <v>10000</v>
      </c>
      <c r="R16" s="55">
        <f t="shared" si="0"/>
        <v>120000</v>
      </c>
      <c r="S16">
        <v>165600</v>
      </c>
      <c r="T16">
        <v>120000</v>
      </c>
    </row>
    <row r="17" spans="1:21">
      <c r="B17" t="s">
        <v>96</v>
      </c>
      <c r="C17" s="53">
        <v>620</v>
      </c>
      <c r="D17" s="53">
        <v>620</v>
      </c>
      <c r="E17" s="54"/>
      <c r="F17" s="53">
        <v>620</v>
      </c>
      <c r="G17" s="53">
        <v>620</v>
      </c>
      <c r="H17" s="53">
        <v>620</v>
      </c>
      <c r="I17" s="53"/>
      <c r="J17" s="53"/>
      <c r="K17" s="53"/>
      <c r="L17" s="53">
        <v>550</v>
      </c>
      <c r="M17" s="53">
        <v>550</v>
      </c>
      <c r="N17" s="53">
        <v>550</v>
      </c>
      <c r="O17" s="53">
        <v>550</v>
      </c>
      <c r="P17" s="53">
        <v>550</v>
      </c>
      <c r="Q17" s="53">
        <v>550</v>
      </c>
      <c r="R17" s="55">
        <f t="shared" si="0"/>
        <v>5160</v>
      </c>
      <c r="S17">
        <v>7440</v>
      </c>
    </row>
    <row r="18" spans="1:21">
      <c r="B18" t="s">
        <v>93</v>
      </c>
      <c r="C18" s="53">
        <v>0</v>
      </c>
      <c r="D18" s="53">
        <v>500</v>
      </c>
      <c r="E18" s="54"/>
      <c r="F18" s="53"/>
      <c r="G18" s="53">
        <v>250</v>
      </c>
      <c r="H18" s="53"/>
      <c r="I18" s="53">
        <v>250</v>
      </c>
      <c r="J18" s="53"/>
      <c r="K18" s="53">
        <v>250</v>
      </c>
      <c r="L18" s="53"/>
      <c r="M18" s="53">
        <v>250</v>
      </c>
      <c r="N18" s="53"/>
      <c r="O18" s="53">
        <v>250</v>
      </c>
      <c r="P18" s="53"/>
      <c r="Q18" s="53">
        <v>250</v>
      </c>
      <c r="R18" s="55">
        <f>SUM(F18:Q18)</f>
        <v>1500</v>
      </c>
      <c r="S18">
        <v>3000</v>
      </c>
      <c r="T18">
        <v>1500</v>
      </c>
    </row>
    <row r="19" spans="1:21">
      <c r="B19" t="s">
        <v>97</v>
      </c>
      <c r="C19" s="53">
        <v>3000</v>
      </c>
      <c r="D19" s="53">
        <v>3000</v>
      </c>
      <c r="E19" s="54"/>
      <c r="F19" s="53">
        <v>2500</v>
      </c>
      <c r="G19" s="53">
        <v>2500</v>
      </c>
      <c r="H19" s="53">
        <v>2500</v>
      </c>
      <c r="I19" s="53">
        <v>2500</v>
      </c>
      <c r="J19" s="53">
        <v>2500</v>
      </c>
      <c r="K19" s="53">
        <v>2500</v>
      </c>
      <c r="L19" s="53">
        <v>2500</v>
      </c>
      <c r="M19" s="53">
        <v>2500</v>
      </c>
      <c r="N19" s="53">
        <v>2500</v>
      </c>
      <c r="O19" s="53">
        <v>2500</v>
      </c>
      <c r="P19" s="53">
        <v>2500</v>
      </c>
      <c r="Q19" s="53">
        <v>2500</v>
      </c>
      <c r="R19" s="55">
        <f t="shared" si="0"/>
        <v>30000</v>
      </c>
      <c r="S19" s="72">
        <v>36000</v>
      </c>
      <c r="T19" s="72">
        <v>30000</v>
      </c>
    </row>
    <row r="20" spans="1:21" s="47" customFormat="1">
      <c r="A20" s="47" t="s">
        <v>39</v>
      </c>
      <c r="C20" s="56">
        <f>SUM(C6:C19)</f>
        <v>5065</v>
      </c>
      <c r="D20" s="56">
        <f>SUM(D6:D19)</f>
        <v>15625</v>
      </c>
      <c r="E20" s="50"/>
      <c r="F20" s="56">
        <f t="shared" ref="F20:R20" si="1">SUM(F6:F19)</f>
        <v>14255</v>
      </c>
      <c r="G20" s="56">
        <f t="shared" si="1"/>
        <v>14505</v>
      </c>
      <c r="H20" s="56">
        <f t="shared" si="1"/>
        <v>14255</v>
      </c>
      <c r="I20" s="56">
        <f t="shared" si="1"/>
        <v>29455</v>
      </c>
      <c r="J20" s="56">
        <f t="shared" si="1"/>
        <v>13450</v>
      </c>
      <c r="K20" s="56">
        <f t="shared" si="1"/>
        <v>13700</v>
      </c>
      <c r="L20" s="56">
        <f t="shared" si="1"/>
        <v>15000</v>
      </c>
      <c r="M20" s="56">
        <f t="shared" si="1"/>
        <v>20250</v>
      </c>
      <c r="N20" s="56">
        <f t="shared" si="1"/>
        <v>15000</v>
      </c>
      <c r="O20" s="56">
        <f t="shared" si="1"/>
        <v>16250</v>
      </c>
      <c r="P20" s="56">
        <f t="shared" si="1"/>
        <v>14000</v>
      </c>
      <c r="Q20" s="56">
        <f t="shared" si="1"/>
        <v>22250</v>
      </c>
      <c r="R20" s="55">
        <f t="shared" si="1"/>
        <v>202370</v>
      </c>
    </row>
    <row r="21" spans="1:21"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0"/>
    </row>
    <row r="22" spans="1:21">
      <c r="A22" s="47" t="s">
        <v>13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0"/>
    </row>
    <row r="23" spans="1:21">
      <c r="B23" t="s">
        <v>94</v>
      </c>
      <c r="C23" s="57">
        <v>11650</v>
      </c>
      <c r="D23" s="57">
        <v>11650</v>
      </c>
      <c r="E23" s="54"/>
      <c r="F23" s="57">
        <v>12560</v>
      </c>
      <c r="G23" s="57">
        <v>11600</v>
      </c>
      <c r="H23" s="57">
        <v>11600</v>
      </c>
      <c r="I23" s="57">
        <v>11600</v>
      </c>
      <c r="J23" s="57">
        <v>11600</v>
      </c>
      <c r="K23" s="57">
        <v>11600</v>
      </c>
      <c r="L23" s="57">
        <v>11600</v>
      </c>
      <c r="M23" s="57">
        <v>11600</v>
      </c>
      <c r="N23" s="57">
        <v>11600</v>
      </c>
      <c r="O23" s="57">
        <v>11600</v>
      </c>
      <c r="P23" s="57">
        <v>11600</v>
      </c>
      <c r="Q23" s="57">
        <v>11600</v>
      </c>
      <c r="R23" s="55">
        <f>SUM(F23:Q23)</f>
        <v>140160</v>
      </c>
      <c r="S23">
        <v>125985</v>
      </c>
    </row>
    <row r="24" spans="1:21">
      <c r="B24" t="s">
        <v>98</v>
      </c>
      <c r="C24" s="57">
        <v>-11206</v>
      </c>
      <c r="D24" s="57">
        <v>-6288</v>
      </c>
      <c r="E24" s="54"/>
      <c r="F24" s="57"/>
      <c r="G24" s="57" t="s">
        <v>86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5">
        <f>SUM(F24:Q24)</f>
        <v>0</v>
      </c>
    </row>
    <row r="25" spans="1:21">
      <c r="B25" t="s">
        <v>15</v>
      </c>
      <c r="C25" s="57">
        <v>0</v>
      </c>
      <c r="D25" s="57">
        <v>25000</v>
      </c>
      <c r="E25" s="54"/>
      <c r="F25" s="57"/>
      <c r="G25" s="57" t="s">
        <v>86</v>
      </c>
      <c r="H25" s="57"/>
      <c r="I25" s="57"/>
      <c r="J25" s="57"/>
      <c r="K25" s="57"/>
      <c r="L25" s="57"/>
      <c r="M25" s="57"/>
      <c r="N25" s="57"/>
      <c r="O25" s="57"/>
      <c r="P25" s="57"/>
      <c r="Q25" s="57">
        <v>25000</v>
      </c>
      <c r="R25" s="55">
        <f>SUM(F25:Q25)</f>
        <v>25000</v>
      </c>
      <c r="S25">
        <v>25000</v>
      </c>
    </row>
    <row r="26" spans="1:21">
      <c r="B26" t="s">
        <v>46</v>
      </c>
      <c r="C26" s="57">
        <v>0</v>
      </c>
      <c r="D26" s="57">
        <v>0</v>
      </c>
      <c r="E26" s="54"/>
      <c r="F26" s="57"/>
      <c r="G26" s="57" t="s">
        <v>86</v>
      </c>
      <c r="H26" s="57">
        <v>150</v>
      </c>
      <c r="I26" s="57"/>
      <c r="J26" s="57"/>
      <c r="K26" s="57"/>
      <c r="L26" s="57">
        <v>30000</v>
      </c>
      <c r="M26" s="57"/>
      <c r="N26" s="57"/>
      <c r="O26" s="57"/>
      <c r="P26" s="57"/>
      <c r="Q26" s="57"/>
      <c r="R26" s="55">
        <f>SUM(F26:Q26)</f>
        <v>30150</v>
      </c>
      <c r="S26" t="s">
        <v>101</v>
      </c>
      <c r="U26" t="s">
        <v>102</v>
      </c>
    </row>
    <row r="27" spans="1:21" s="47" customFormat="1">
      <c r="A27" s="47" t="s">
        <v>18</v>
      </c>
      <c r="C27" s="58">
        <f>SUM(C23:C26)</f>
        <v>444</v>
      </c>
      <c r="D27" s="58">
        <f>SUM(D23:D26)</f>
        <v>30362</v>
      </c>
      <c r="E27" s="50"/>
      <c r="F27" s="58">
        <f t="shared" ref="F27:Q27" si="2">SUM(F23:F26)</f>
        <v>12560</v>
      </c>
      <c r="G27" s="58">
        <f t="shared" si="2"/>
        <v>11600</v>
      </c>
      <c r="H27" s="58">
        <f t="shared" si="2"/>
        <v>11750</v>
      </c>
      <c r="I27" s="58">
        <f t="shared" si="2"/>
        <v>11600</v>
      </c>
      <c r="J27" s="58">
        <f t="shared" si="2"/>
        <v>11600</v>
      </c>
      <c r="K27" s="58">
        <f t="shared" si="2"/>
        <v>11600</v>
      </c>
      <c r="L27" s="58">
        <f t="shared" si="2"/>
        <v>41600</v>
      </c>
      <c r="M27" s="58">
        <f t="shared" si="2"/>
        <v>11600</v>
      </c>
      <c r="N27" s="58">
        <f t="shared" si="2"/>
        <v>11600</v>
      </c>
      <c r="O27" s="58">
        <f t="shared" si="2"/>
        <v>11600</v>
      </c>
      <c r="P27" s="58">
        <f t="shared" si="2"/>
        <v>11600</v>
      </c>
      <c r="Q27" s="58">
        <f t="shared" si="2"/>
        <v>36600</v>
      </c>
      <c r="R27" s="58">
        <f>SUM(R23:R26)</f>
        <v>195310</v>
      </c>
    </row>
    <row r="28" spans="1:21">
      <c r="C28" s="48" t="s">
        <v>72</v>
      </c>
      <c r="D28" s="48" t="s">
        <v>73</v>
      </c>
      <c r="E28" s="52"/>
      <c r="F28" s="48" t="s">
        <v>74</v>
      </c>
      <c r="G28" s="48" t="s">
        <v>75</v>
      </c>
      <c r="H28" s="48" t="s">
        <v>76</v>
      </c>
      <c r="I28" s="48" t="s">
        <v>77</v>
      </c>
      <c r="J28" s="48" t="s">
        <v>78</v>
      </c>
      <c r="K28" s="48" t="s">
        <v>79</v>
      </c>
      <c r="L28" s="48" t="s">
        <v>80</v>
      </c>
      <c r="M28" s="48" t="s">
        <v>81</v>
      </c>
      <c r="N28" s="48" t="s">
        <v>82</v>
      </c>
      <c r="O28" s="48" t="s">
        <v>83</v>
      </c>
      <c r="P28" s="48" t="s">
        <v>72</v>
      </c>
      <c r="Q28" s="48" t="s">
        <v>73</v>
      </c>
      <c r="R28" s="50"/>
    </row>
    <row r="29" spans="1:21" ht="15" customHeight="1">
      <c r="A29" s="67" t="s">
        <v>104</v>
      </c>
      <c r="B29" s="68"/>
      <c r="C29" s="49">
        <f>C4-C20+C27</f>
        <v>-9895</v>
      </c>
      <c r="D29" s="49">
        <f>C29-D20+D27</f>
        <v>4842</v>
      </c>
      <c r="E29" s="54"/>
      <c r="F29" s="49">
        <f>D29-F20+F27</f>
        <v>3147</v>
      </c>
      <c r="G29" s="49">
        <f>F29-G20+G27</f>
        <v>242</v>
      </c>
      <c r="H29" s="49">
        <f t="shared" ref="H29:Q29" si="3">G29-H20+H27</f>
        <v>-2263</v>
      </c>
      <c r="I29" s="49">
        <f t="shared" si="3"/>
        <v>-20118</v>
      </c>
      <c r="J29" s="49">
        <f t="shared" si="3"/>
        <v>-21968</v>
      </c>
      <c r="K29" s="49">
        <f>J29-K20+K27</f>
        <v>-24068</v>
      </c>
      <c r="L29" s="49">
        <f t="shared" si="3"/>
        <v>2532</v>
      </c>
      <c r="M29" s="49">
        <f t="shared" si="3"/>
        <v>-6118</v>
      </c>
      <c r="N29" s="49">
        <f t="shared" si="3"/>
        <v>-9518</v>
      </c>
      <c r="O29" s="49">
        <f t="shared" si="3"/>
        <v>-14168</v>
      </c>
      <c r="P29" s="49">
        <f t="shared" si="3"/>
        <v>-16568</v>
      </c>
      <c r="Q29" s="49">
        <f t="shared" si="3"/>
        <v>-2218</v>
      </c>
      <c r="R29" s="50"/>
    </row>
    <row r="30" spans="1:21">
      <c r="A30" s="73" t="s">
        <v>103</v>
      </c>
      <c r="B30" s="73"/>
      <c r="C30" s="52">
        <v>-10000</v>
      </c>
      <c r="D30" s="52">
        <f>C30</f>
        <v>-10000</v>
      </c>
      <c r="E30" s="52">
        <f t="shared" ref="E30:Q30" si="4">D30</f>
        <v>-10000</v>
      </c>
      <c r="F30" s="52">
        <f t="shared" si="4"/>
        <v>-10000</v>
      </c>
      <c r="G30" s="52">
        <f t="shared" si="4"/>
        <v>-10000</v>
      </c>
      <c r="H30" s="52">
        <f t="shared" si="4"/>
        <v>-10000</v>
      </c>
      <c r="I30" s="52">
        <f t="shared" si="4"/>
        <v>-10000</v>
      </c>
      <c r="J30" s="52">
        <f t="shared" si="4"/>
        <v>-10000</v>
      </c>
      <c r="K30" s="52">
        <f t="shared" si="4"/>
        <v>-10000</v>
      </c>
      <c r="L30" s="52">
        <f t="shared" si="4"/>
        <v>-10000</v>
      </c>
      <c r="M30" s="52">
        <f t="shared" si="4"/>
        <v>-10000</v>
      </c>
      <c r="N30" s="52">
        <f t="shared" si="4"/>
        <v>-10000</v>
      </c>
      <c r="O30" s="52">
        <f t="shared" si="4"/>
        <v>-10000</v>
      </c>
      <c r="P30" s="52">
        <f t="shared" si="4"/>
        <v>-10000</v>
      </c>
      <c r="Q30" s="52">
        <f t="shared" si="4"/>
        <v>-10000</v>
      </c>
      <c r="R30" s="50"/>
    </row>
    <row r="31" spans="1:21">
      <c r="C31" s="59"/>
    </row>
    <row r="32" spans="1:21">
      <c r="C32" s="60"/>
    </row>
  </sheetData>
  <mergeCells count="5">
    <mergeCell ref="C2:D2"/>
    <mergeCell ref="F2:Q2"/>
    <mergeCell ref="R2:R3"/>
    <mergeCell ref="A29:B29"/>
    <mergeCell ref="A30:B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2422-B367-41B1-A5BE-7F3BBDE70CF6}">
  <dimension ref="A1:U32"/>
  <sheetViews>
    <sheetView zoomScaleNormal="100" workbookViewId="0">
      <selection activeCell="B39" sqref="B39"/>
    </sheetView>
  </sheetViews>
  <sheetFormatPr defaultRowHeight="15"/>
  <cols>
    <col min="2" max="2" width="26.875" customWidth="1"/>
    <col min="3" max="3" width="10.125" bestFit="1" customWidth="1"/>
    <col min="4" max="4" width="8.5" bestFit="1" customWidth="1"/>
    <col min="5" max="5" width="4.5" customWidth="1"/>
    <col min="6" max="6" width="9.25" bestFit="1" customWidth="1"/>
    <col min="8" max="8" width="9.625" bestFit="1" customWidth="1"/>
    <col min="16" max="16" width="9.75" customWidth="1"/>
    <col min="18" max="18" width="9" style="47"/>
    <col min="19" max="19" width="11" bestFit="1" customWidth="1"/>
    <col min="20" max="20" width="10.125" bestFit="1" customWidth="1"/>
  </cols>
  <sheetData>
    <row r="1" spans="1:20">
      <c r="A1" s="47" t="s">
        <v>70</v>
      </c>
    </row>
    <row r="2" spans="1:20" s="47" customFormat="1">
      <c r="C2" s="63">
        <v>2025</v>
      </c>
      <c r="D2" s="64"/>
      <c r="F2" s="63">
        <v>2026</v>
      </c>
      <c r="G2" s="65"/>
      <c r="H2" s="65"/>
      <c r="I2" s="65"/>
      <c r="J2" s="65"/>
      <c r="K2" s="65"/>
      <c r="L2" s="65"/>
      <c r="M2" s="65"/>
      <c r="N2" s="65"/>
      <c r="O2" s="65"/>
      <c r="P2" s="65"/>
      <c r="Q2" s="64"/>
      <c r="R2" s="66" t="s">
        <v>71</v>
      </c>
    </row>
    <row r="3" spans="1:20" s="47" customFormat="1">
      <c r="C3" s="48" t="s">
        <v>72</v>
      </c>
      <c r="D3" s="48" t="s">
        <v>73</v>
      </c>
      <c r="F3" s="48" t="s">
        <v>74</v>
      </c>
      <c r="G3" s="48" t="s">
        <v>75</v>
      </c>
      <c r="H3" s="48" t="s">
        <v>76</v>
      </c>
      <c r="I3" s="48" t="s">
        <v>77</v>
      </c>
      <c r="J3" s="48" t="s">
        <v>78</v>
      </c>
      <c r="K3" s="48" t="s">
        <v>79</v>
      </c>
      <c r="L3" s="48" t="s">
        <v>80</v>
      </c>
      <c r="M3" s="48" t="s">
        <v>81</v>
      </c>
      <c r="N3" s="48" t="s">
        <v>82</v>
      </c>
      <c r="O3" s="48" t="s">
        <v>83</v>
      </c>
      <c r="P3" s="48" t="s">
        <v>72</v>
      </c>
      <c r="Q3" s="48" t="s">
        <v>73</v>
      </c>
      <c r="R3" s="66"/>
      <c r="S3" s="47" t="s">
        <v>99</v>
      </c>
      <c r="T3" s="47" t="s">
        <v>100</v>
      </c>
    </row>
    <row r="4" spans="1:20" s="47" customFormat="1">
      <c r="B4" t="s">
        <v>84</v>
      </c>
      <c r="C4" s="49">
        <v>-5274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1"/>
    </row>
    <row r="5" spans="1:20">
      <c r="A5" s="47" t="s">
        <v>19</v>
      </c>
      <c r="C5" s="52"/>
      <c r="D5" s="52"/>
      <c r="E5" s="52"/>
      <c r="F5" s="75" t="s">
        <v>106</v>
      </c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0"/>
    </row>
    <row r="6" spans="1:20">
      <c r="B6" t="s">
        <v>85</v>
      </c>
      <c r="C6" s="53">
        <v>0</v>
      </c>
      <c r="D6" s="53">
        <v>0</v>
      </c>
      <c r="E6" s="54"/>
      <c r="F6" s="53"/>
      <c r="G6" s="53"/>
      <c r="H6" s="53"/>
      <c r="I6" s="53">
        <v>10755</v>
      </c>
      <c r="J6" s="53"/>
      <c r="K6" s="53"/>
      <c r="L6" s="53"/>
      <c r="M6" s="53"/>
      <c r="N6" s="53"/>
      <c r="O6" s="53"/>
      <c r="P6" s="53"/>
      <c r="Q6" s="53"/>
      <c r="R6" s="55">
        <f>SUM(F6:Q6)</f>
        <v>10755</v>
      </c>
      <c r="S6">
        <v>13755</v>
      </c>
      <c r="T6">
        <v>11000</v>
      </c>
    </row>
    <row r="7" spans="1:20">
      <c r="B7" t="s">
        <v>87</v>
      </c>
      <c r="C7" s="53">
        <v>1135</v>
      </c>
      <c r="D7" s="53">
        <v>1135</v>
      </c>
      <c r="E7" s="54"/>
      <c r="F7" s="53">
        <v>1135</v>
      </c>
      <c r="G7" s="53">
        <v>1135</v>
      </c>
      <c r="H7" s="53">
        <v>1135</v>
      </c>
      <c r="I7" s="53">
        <v>950</v>
      </c>
      <c r="J7" s="53">
        <v>950</v>
      </c>
      <c r="K7" s="53">
        <v>950</v>
      </c>
      <c r="L7" s="53">
        <v>950</v>
      </c>
      <c r="M7" s="53">
        <v>950</v>
      </c>
      <c r="N7" s="53">
        <v>1950</v>
      </c>
      <c r="O7" s="53">
        <v>950</v>
      </c>
      <c r="P7" s="53">
        <v>950</v>
      </c>
      <c r="Q7" s="53">
        <v>950</v>
      </c>
      <c r="R7" s="55">
        <f>SUM(F7:Q7)</f>
        <v>12955</v>
      </c>
      <c r="S7">
        <v>13620</v>
      </c>
    </row>
    <row r="8" spans="1:20">
      <c r="B8" t="s">
        <v>88</v>
      </c>
      <c r="C8" s="53"/>
      <c r="D8" s="53"/>
      <c r="E8" s="54"/>
      <c r="F8" s="53" t="s">
        <v>86</v>
      </c>
      <c r="G8" s="53" t="s">
        <v>86</v>
      </c>
      <c r="H8" s="53"/>
      <c r="I8" s="53">
        <v>5000</v>
      </c>
      <c r="J8" s="53"/>
      <c r="K8" s="53"/>
      <c r="L8" s="53"/>
      <c r="M8" s="53">
        <v>6000</v>
      </c>
      <c r="N8" s="53"/>
      <c r="O8" s="53"/>
      <c r="P8" s="53"/>
      <c r="Q8" s="53"/>
      <c r="R8" s="55">
        <f t="shared" ref="R8:R19" si="0">SUM(F8:Q8)</f>
        <v>11000</v>
      </c>
      <c r="S8">
        <v>0</v>
      </c>
      <c r="T8">
        <v>2000</v>
      </c>
    </row>
    <row r="9" spans="1:20">
      <c r="B9" t="s">
        <v>36</v>
      </c>
      <c r="C9" s="53"/>
      <c r="D9" s="53"/>
      <c r="E9" s="54"/>
      <c r="F9" s="53" t="s">
        <v>86</v>
      </c>
      <c r="G9" s="53" t="s">
        <v>86</v>
      </c>
      <c r="H9" s="53"/>
      <c r="I9" s="53"/>
      <c r="J9" s="53"/>
      <c r="K9" s="53"/>
      <c r="L9" s="53"/>
      <c r="M9" s="53"/>
      <c r="N9" s="53"/>
      <c r="O9" s="53"/>
      <c r="P9" s="53"/>
      <c r="Q9" s="53"/>
      <c r="R9" s="55">
        <f>SUM(F9:Q9)</f>
        <v>0</v>
      </c>
    </row>
    <row r="10" spans="1:20">
      <c r="C10" s="53"/>
      <c r="D10" s="53"/>
      <c r="E10" s="54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5"/>
    </row>
    <row r="11" spans="1:20">
      <c r="B11" t="s">
        <v>23</v>
      </c>
      <c r="C11" s="53">
        <v>0</v>
      </c>
      <c r="D11" s="53">
        <v>7000</v>
      </c>
      <c r="E11" s="54"/>
      <c r="F11" s="53"/>
      <c r="G11" s="53" t="s">
        <v>86</v>
      </c>
      <c r="H11" s="53"/>
      <c r="I11" s="53"/>
      <c r="J11" s="53"/>
      <c r="K11" s="53"/>
      <c r="L11" s="53"/>
      <c r="M11" s="53"/>
      <c r="N11" s="53"/>
      <c r="O11" s="53"/>
      <c r="P11" s="53"/>
      <c r="Q11" s="53">
        <v>8000</v>
      </c>
      <c r="R11" s="55">
        <f t="shared" si="0"/>
        <v>8000</v>
      </c>
      <c r="S11">
        <v>8000</v>
      </c>
    </row>
    <row r="12" spans="1:20">
      <c r="B12" t="s">
        <v>89</v>
      </c>
      <c r="C12" s="53">
        <v>120</v>
      </c>
      <c r="D12" s="53"/>
      <c r="E12" s="54"/>
      <c r="F12" s="53" t="s">
        <v>86</v>
      </c>
      <c r="G12" s="53" t="s">
        <v>86</v>
      </c>
      <c r="H12" s="53"/>
      <c r="I12" s="53"/>
      <c r="J12" s="53"/>
      <c r="K12" s="53"/>
      <c r="L12" s="53"/>
      <c r="M12" s="53"/>
      <c r="N12" s="53"/>
      <c r="O12" s="53">
        <v>500</v>
      </c>
      <c r="P12" s="53"/>
      <c r="Q12" s="53"/>
      <c r="R12" s="55">
        <f t="shared" si="0"/>
        <v>500</v>
      </c>
      <c r="S12">
        <v>3820</v>
      </c>
    </row>
    <row r="13" spans="1:20">
      <c r="B13" t="s">
        <v>90</v>
      </c>
      <c r="C13" s="53"/>
      <c r="D13" s="53"/>
      <c r="E13" s="54"/>
      <c r="F13" s="53" t="s">
        <v>86</v>
      </c>
      <c r="G13" s="53" t="s">
        <v>86</v>
      </c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5">
        <f>SUM(F13:Q13)</f>
        <v>0</v>
      </c>
    </row>
    <row r="14" spans="1:20">
      <c r="B14" t="s">
        <v>91</v>
      </c>
      <c r="C14" s="53"/>
      <c r="D14" s="53"/>
      <c r="E14" s="54"/>
      <c r="F14" s="53" t="s">
        <v>86</v>
      </c>
      <c r="G14" s="53"/>
      <c r="H14" s="53"/>
      <c r="I14" s="53"/>
      <c r="J14" s="53"/>
      <c r="K14" s="53"/>
      <c r="L14" s="53"/>
      <c r="M14" s="53"/>
      <c r="N14" s="53"/>
      <c r="O14" s="53">
        <v>1500</v>
      </c>
      <c r="P14" s="53"/>
      <c r="Q14" s="53"/>
      <c r="R14" s="55">
        <f t="shared" si="0"/>
        <v>1500</v>
      </c>
    </row>
    <row r="15" spans="1:20">
      <c r="B15" t="s">
        <v>95</v>
      </c>
      <c r="C15" s="53">
        <v>0</v>
      </c>
      <c r="D15" s="53">
        <v>0</v>
      </c>
      <c r="E15" s="54"/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1000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5">
        <f t="shared" si="0"/>
        <v>1000</v>
      </c>
    </row>
    <row r="16" spans="1:20">
      <c r="B16" s="74" t="s">
        <v>92</v>
      </c>
      <c r="C16" s="53">
        <v>190</v>
      </c>
      <c r="D16" s="53">
        <v>3370</v>
      </c>
      <c r="E16" s="54"/>
      <c r="F16" s="53">
        <v>10000</v>
      </c>
      <c r="G16" s="53">
        <v>10000</v>
      </c>
      <c r="H16" s="53">
        <v>10000</v>
      </c>
      <c r="I16" s="53">
        <v>10000</v>
      </c>
      <c r="J16" s="53">
        <v>10000</v>
      </c>
      <c r="K16" s="53">
        <v>8000</v>
      </c>
      <c r="L16" s="53">
        <v>10000</v>
      </c>
      <c r="M16" s="53">
        <v>10000</v>
      </c>
      <c r="N16" s="53">
        <v>10000</v>
      </c>
      <c r="O16" s="53">
        <v>10000</v>
      </c>
      <c r="P16" s="53">
        <v>10000</v>
      </c>
      <c r="Q16" s="53">
        <v>10000</v>
      </c>
      <c r="R16" s="55">
        <f t="shared" si="0"/>
        <v>118000</v>
      </c>
      <c r="S16">
        <v>165600</v>
      </c>
      <c r="T16">
        <v>120000</v>
      </c>
    </row>
    <row r="17" spans="1:21">
      <c r="B17" t="s">
        <v>96</v>
      </c>
      <c r="C17" s="53">
        <v>620</v>
      </c>
      <c r="D17" s="53">
        <v>620</v>
      </c>
      <c r="E17" s="54"/>
      <c r="F17" s="53">
        <v>620</v>
      </c>
      <c r="G17" s="53">
        <v>620</v>
      </c>
      <c r="H17" s="53">
        <v>620</v>
      </c>
      <c r="I17" s="53"/>
      <c r="J17" s="53"/>
      <c r="K17" s="53"/>
      <c r="L17" s="53">
        <v>550</v>
      </c>
      <c r="M17" s="53">
        <v>550</v>
      </c>
      <c r="N17" s="53">
        <v>550</v>
      </c>
      <c r="O17" s="53">
        <v>550</v>
      </c>
      <c r="P17" s="53">
        <v>550</v>
      </c>
      <c r="Q17" s="53">
        <v>550</v>
      </c>
      <c r="R17" s="55">
        <f t="shared" si="0"/>
        <v>5160</v>
      </c>
      <c r="S17">
        <v>7440</v>
      </c>
    </row>
    <row r="18" spans="1:21">
      <c r="B18" t="s">
        <v>93</v>
      </c>
      <c r="C18" s="53">
        <v>0</v>
      </c>
      <c r="D18" s="53">
        <v>500</v>
      </c>
      <c r="E18" s="54"/>
      <c r="F18" s="53"/>
      <c r="G18" s="53">
        <v>250</v>
      </c>
      <c r="H18" s="53"/>
      <c r="I18" s="53">
        <v>250</v>
      </c>
      <c r="J18" s="53"/>
      <c r="K18" s="53">
        <v>250</v>
      </c>
      <c r="L18" s="53"/>
      <c r="M18" s="53">
        <v>250</v>
      </c>
      <c r="N18" s="53"/>
      <c r="O18" s="53">
        <v>250</v>
      </c>
      <c r="P18" s="53"/>
      <c r="Q18" s="53">
        <v>250</v>
      </c>
      <c r="R18" s="55">
        <f>SUM(F18:Q18)</f>
        <v>1500</v>
      </c>
      <c r="S18">
        <v>3000</v>
      </c>
      <c r="T18">
        <v>1500</v>
      </c>
    </row>
    <row r="19" spans="1:21">
      <c r="B19" t="s">
        <v>97</v>
      </c>
      <c r="C19" s="53">
        <v>3000</v>
      </c>
      <c r="D19" s="53">
        <v>3000</v>
      </c>
      <c r="E19" s="54"/>
      <c r="F19" s="53">
        <v>2500</v>
      </c>
      <c r="G19" s="53">
        <v>2500</v>
      </c>
      <c r="H19" s="53">
        <v>2500</v>
      </c>
      <c r="I19" s="53">
        <v>2500</v>
      </c>
      <c r="J19" s="53">
        <v>2500</v>
      </c>
      <c r="K19" s="53">
        <v>2500</v>
      </c>
      <c r="L19" s="53">
        <v>2500</v>
      </c>
      <c r="M19" s="53">
        <v>2500</v>
      </c>
      <c r="N19" s="53">
        <v>2500</v>
      </c>
      <c r="O19" s="53">
        <v>2500</v>
      </c>
      <c r="P19" s="53">
        <v>2500</v>
      </c>
      <c r="Q19" s="53">
        <v>2500</v>
      </c>
      <c r="R19" s="55">
        <f t="shared" si="0"/>
        <v>30000</v>
      </c>
      <c r="S19" s="72">
        <v>36000</v>
      </c>
      <c r="T19" s="72">
        <v>30000</v>
      </c>
    </row>
    <row r="20" spans="1:21" s="47" customFormat="1">
      <c r="A20" s="47" t="s">
        <v>39</v>
      </c>
      <c r="C20" s="56">
        <f>SUM(C6:C19)</f>
        <v>5065</v>
      </c>
      <c r="D20" s="56">
        <f>SUM(D6:D19)</f>
        <v>15625</v>
      </c>
      <c r="E20" s="50"/>
      <c r="F20" s="56">
        <f t="shared" ref="F20:R20" si="1">SUM(F6:F19)</f>
        <v>14255</v>
      </c>
      <c r="G20" s="56">
        <f t="shared" si="1"/>
        <v>14505</v>
      </c>
      <c r="H20" s="56">
        <f t="shared" si="1"/>
        <v>14255</v>
      </c>
      <c r="I20" s="56">
        <f t="shared" si="1"/>
        <v>29455</v>
      </c>
      <c r="J20" s="56">
        <f t="shared" si="1"/>
        <v>13450</v>
      </c>
      <c r="K20" s="56">
        <f t="shared" si="1"/>
        <v>11700</v>
      </c>
      <c r="L20" s="56">
        <f t="shared" si="1"/>
        <v>15000</v>
      </c>
      <c r="M20" s="56">
        <f t="shared" si="1"/>
        <v>20250</v>
      </c>
      <c r="N20" s="56">
        <f t="shared" si="1"/>
        <v>15000</v>
      </c>
      <c r="O20" s="56">
        <f t="shared" si="1"/>
        <v>16250</v>
      </c>
      <c r="P20" s="56">
        <f t="shared" si="1"/>
        <v>14000</v>
      </c>
      <c r="Q20" s="56">
        <f t="shared" si="1"/>
        <v>22250</v>
      </c>
      <c r="R20" s="55">
        <f t="shared" si="1"/>
        <v>200370</v>
      </c>
    </row>
    <row r="21" spans="1:21"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0"/>
    </row>
    <row r="22" spans="1:21">
      <c r="A22" s="47" t="s">
        <v>13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0"/>
    </row>
    <row r="23" spans="1:21">
      <c r="B23" t="s">
        <v>94</v>
      </c>
      <c r="C23" s="57">
        <v>11650</v>
      </c>
      <c r="D23" s="57">
        <v>11650</v>
      </c>
      <c r="E23" s="54"/>
      <c r="F23" s="57">
        <v>14500</v>
      </c>
      <c r="G23" s="57">
        <v>13500</v>
      </c>
      <c r="H23" s="57">
        <v>13500</v>
      </c>
      <c r="I23" s="57">
        <v>8500</v>
      </c>
      <c r="J23" s="57">
        <v>8500</v>
      </c>
      <c r="K23" s="57">
        <v>8500</v>
      </c>
      <c r="L23" s="57">
        <v>8500</v>
      </c>
      <c r="M23" s="57">
        <v>8500</v>
      </c>
      <c r="N23" s="57">
        <v>8500</v>
      </c>
      <c r="O23" s="57">
        <v>8500</v>
      </c>
      <c r="P23" s="57">
        <v>8500</v>
      </c>
      <c r="Q23" s="57">
        <v>8500</v>
      </c>
      <c r="R23" s="55">
        <f>SUM(F23:Q23)</f>
        <v>118000</v>
      </c>
      <c r="S23">
        <v>125985</v>
      </c>
    </row>
    <row r="24" spans="1:21">
      <c r="B24" t="s">
        <v>98</v>
      </c>
      <c r="C24" s="57">
        <v>-11206</v>
      </c>
      <c r="D24" s="57">
        <v>-6288</v>
      </c>
      <c r="E24" s="54"/>
      <c r="F24" s="57"/>
      <c r="G24" s="57" t="s">
        <v>86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5">
        <f>SUM(F24:Q24)</f>
        <v>0</v>
      </c>
    </row>
    <row r="25" spans="1:21">
      <c r="B25" t="s">
        <v>15</v>
      </c>
      <c r="C25" s="57">
        <v>0</v>
      </c>
      <c r="D25" s="57">
        <v>25000</v>
      </c>
      <c r="E25" s="54"/>
      <c r="F25" s="57"/>
      <c r="G25" s="57" t="s">
        <v>86</v>
      </c>
      <c r="H25" s="57"/>
      <c r="I25" s="57"/>
      <c r="J25" s="57"/>
      <c r="K25" s="57"/>
      <c r="L25" s="57"/>
      <c r="M25" s="57"/>
      <c r="N25" s="57"/>
      <c r="O25" s="57"/>
      <c r="P25" s="57"/>
      <c r="Q25" s="57">
        <v>25000</v>
      </c>
      <c r="R25" s="55">
        <f>SUM(F25:Q25)</f>
        <v>25000</v>
      </c>
      <c r="S25">
        <v>25000</v>
      </c>
    </row>
    <row r="26" spans="1:21">
      <c r="B26" t="s">
        <v>46</v>
      </c>
      <c r="C26" s="57">
        <v>0</v>
      </c>
      <c r="D26" s="57">
        <v>0</v>
      </c>
      <c r="E26" s="54"/>
      <c r="F26" s="57"/>
      <c r="G26" s="57" t="s">
        <v>86</v>
      </c>
      <c r="H26" s="57">
        <v>150</v>
      </c>
      <c r="I26" s="57"/>
      <c r="J26" s="57"/>
      <c r="K26" s="57">
        <v>30000</v>
      </c>
      <c r="L26" s="57"/>
      <c r="M26" s="57"/>
      <c r="N26" s="57">
        <v>30000</v>
      </c>
      <c r="O26" s="57"/>
      <c r="P26" s="57"/>
      <c r="Q26" s="57"/>
      <c r="R26" s="55">
        <f>SUM(F26:Q26)</f>
        <v>60150</v>
      </c>
      <c r="S26" t="s">
        <v>101</v>
      </c>
      <c r="U26" t="s">
        <v>102</v>
      </c>
    </row>
    <row r="27" spans="1:21" s="47" customFormat="1">
      <c r="A27" s="47" t="s">
        <v>18</v>
      </c>
      <c r="C27" s="58">
        <f>SUM(C23:C26)</f>
        <v>444</v>
      </c>
      <c r="D27" s="58">
        <f>SUM(D23:D26)</f>
        <v>30362</v>
      </c>
      <c r="E27" s="50"/>
      <c r="F27" s="58">
        <f t="shared" ref="F27:Q27" si="2">SUM(F23:F26)</f>
        <v>14500</v>
      </c>
      <c r="G27" s="58">
        <f t="shared" si="2"/>
        <v>13500</v>
      </c>
      <c r="H27" s="58">
        <f t="shared" si="2"/>
        <v>13650</v>
      </c>
      <c r="I27" s="58">
        <f t="shared" si="2"/>
        <v>8500</v>
      </c>
      <c r="J27" s="58">
        <f t="shared" si="2"/>
        <v>8500</v>
      </c>
      <c r="K27" s="58">
        <f t="shared" si="2"/>
        <v>38500</v>
      </c>
      <c r="L27" s="58">
        <f t="shared" si="2"/>
        <v>8500</v>
      </c>
      <c r="M27" s="58">
        <f t="shared" si="2"/>
        <v>8500</v>
      </c>
      <c r="N27" s="58">
        <f t="shared" si="2"/>
        <v>38500</v>
      </c>
      <c r="O27" s="58">
        <f t="shared" si="2"/>
        <v>8500</v>
      </c>
      <c r="P27" s="58">
        <f t="shared" si="2"/>
        <v>8500</v>
      </c>
      <c r="Q27" s="58">
        <f t="shared" si="2"/>
        <v>33500</v>
      </c>
      <c r="R27" s="58">
        <f>SUM(R23:R26)</f>
        <v>203150</v>
      </c>
    </row>
    <row r="28" spans="1:21">
      <c r="C28" s="48" t="s">
        <v>72</v>
      </c>
      <c r="D28" s="48" t="s">
        <v>73</v>
      </c>
      <c r="E28" s="52"/>
      <c r="F28" s="48" t="s">
        <v>74</v>
      </c>
      <c r="G28" s="48" t="s">
        <v>75</v>
      </c>
      <c r="H28" s="48" t="s">
        <v>76</v>
      </c>
      <c r="I28" s="48" t="s">
        <v>77</v>
      </c>
      <c r="J28" s="48" t="s">
        <v>78</v>
      </c>
      <c r="K28" s="48" t="s">
        <v>79</v>
      </c>
      <c r="L28" s="48" t="s">
        <v>80</v>
      </c>
      <c r="M28" s="48" t="s">
        <v>81</v>
      </c>
      <c r="N28" s="48" t="s">
        <v>82</v>
      </c>
      <c r="O28" s="48" t="s">
        <v>83</v>
      </c>
      <c r="P28" s="48" t="s">
        <v>72</v>
      </c>
      <c r="Q28" s="48" t="s">
        <v>73</v>
      </c>
      <c r="R28" s="50"/>
    </row>
    <row r="29" spans="1:21" ht="15" customHeight="1">
      <c r="A29" s="67" t="s">
        <v>104</v>
      </c>
      <c r="B29" s="68"/>
      <c r="C29" s="49">
        <f>C4-C20+C27</f>
        <v>-9895</v>
      </c>
      <c r="D29" s="49">
        <f>C29-D20+D27</f>
        <v>4842</v>
      </c>
      <c r="E29" s="54"/>
      <c r="F29" s="49">
        <f>D29-F20+F27</f>
        <v>5087</v>
      </c>
      <c r="G29" s="49">
        <f>F29-G20+G27</f>
        <v>4082</v>
      </c>
      <c r="H29" s="49">
        <f t="shared" ref="H29:Q29" si="3">G29-H20+H27</f>
        <v>3477</v>
      </c>
      <c r="I29" s="49">
        <f t="shared" si="3"/>
        <v>-17478</v>
      </c>
      <c r="J29" s="49">
        <f t="shared" si="3"/>
        <v>-22428</v>
      </c>
      <c r="K29" s="49">
        <f>J29-K20+K27</f>
        <v>4372</v>
      </c>
      <c r="L29" s="49">
        <f t="shared" si="3"/>
        <v>-2128</v>
      </c>
      <c r="M29" s="49">
        <f t="shared" si="3"/>
        <v>-13878</v>
      </c>
      <c r="N29" s="49">
        <f t="shared" si="3"/>
        <v>9622</v>
      </c>
      <c r="O29" s="49">
        <f t="shared" si="3"/>
        <v>1872</v>
      </c>
      <c r="P29" s="49">
        <f t="shared" si="3"/>
        <v>-3628</v>
      </c>
      <c r="Q29" s="49">
        <f t="shared" si="3"/>
        <v>7622</v>
      </c>
      <c r="R29" s="50"/>
    </row>
    <row r="30" spans="1:21">
      <c r="A30" s="73" t="s">
        <v>103</v>
      </c>
      <c r="B30" s="73"/>
      <c r="C30" s="52">
        <v>-25000</v>
      </c>
      <c r="D30" s="52">
        <f>C30</f>
        <v>-25000</v>
      </c>
      <c r="E30" s="52">
        <f t="shared" ref="E30:Q30" si="4">D30</f>
        <v>-25000</v>
      </c>
      <c r="F30" s="52">
        <f t="shared" si="4"/>
        <v>-25000</v>
      </c>
      <c r="G30" s="52">
        <f t="shared" si="4"/>
        <v>-25000</v>
      </c>
      <c r="H30" s="52">
        <f t="shared" si="4"/>
        <v>-25000</v>
      </c>
      <c r="I30" s="52">
        <f t="shared" si="4"/>
        <v>-25000</v>
      </c>
      <c r="J30" s="52">
        <f t="shared" si="4"/>
        <v>-25000</v>
      </c>
      <c r="K30" s="52">
        <f t="shared" si="4"/>
        <v>-25000</v>
      </c>
      <c r="L30" s="52">
        <f t="shared" si="4"/>
        <v>-25000</v>
      </c>
      <c r="M30" s="52">
        <f t="shared" si="4"/>
        <v>-25000</v>
      </c>
      <c r="N30" s="52">
        <f t="shared" si="4"/>
        <v>-25000</v>
      </c>
      <c r="O30" s="52">
        <f t="shared" si="4"/>
        <v>-25000</v>
      </c>
      <c r="P30" s="52">
        <f t="shared" si="4"/>
        <v>-25000</v>
      </c>
      <c r="Q30" s="52">
        <f t="shared" si="4"/>
        <v>-25000</v>
      </c>
      <c r="R30" s="50"/>
    </row>
    <row r="31" spans="1:21">
      <c r="C31" s="59"/>
    </row>
    <row r="32" spans="1:21">
      <c r="C32" s="60"/>
    </row>
  </sheetData>
  <mergeCells count="5">
    <mergeCell ref="C2:D2"/>
    <mergeCell ref="F2:Q2"/>
    <mergeCell ref="R2:R3"/>
    <mergeCell ref="A29:B29"/>
    <mergeCell ref="A30:B3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9A72C-8FC8-4761-9C01-81715C78B1E3}">
  <sheetPr>
    <pageSetUpPr fitToPage="1"/>
  </sheetPr>
  <dimension ref="A1:T32"/>
  <sheetViews>
    <sheetView zoomScaleNormal="100" workbookViewId="0">
      <selection activeCell="T25" sqref="T25"/>
    </sheetView>
  </sheetViews>
  <sheetFormatPr defaultRowHeight="15"/>
  <cols>
    <col min="2" max="2" width="26.875" customWidth="1"/>
    <col min="3" max="3" width="10.125" bestFit="1" customWidth="1"/>
    <col min="4" max="4" width="8.5" bestFit="1" customWidth="1"/>
    <col min="5" max="5" width="4.5" customWidth="1"/>
    <col min="6" max="6" width="9.25" bestFit="1" customWidth="1"/>
    <col min="8" max="8" width="9.625" bestFit="1" customWidth="1"/>
    <col min="16" max="16" width="9.75" customWidth="1"/>
    <col min="18" max="18" width="9" style="47"/>
    <col min="19" max="19" width="11.75" customWidth="1"/>
    <col min="20" max="20" width="13.375" customWidth="1"/>
  </cols>
  <sheetData>
    <row r="1" spans="1:18">
      <c r="A1" s="47" t="s">
        <v>70</v>
      </c>
    </row>
    <row r="2" spans="1:18" s="47" customFormat="1">
      <c r="C2" s="63">
        <v>2025</v>
      </c>
      <c r="D2" s="64"/>
      <c r="F2" s="63">
        <v>2026</v>
      </c>
      <c r="G2" s="65"/>
      <c r="H2" s="65"/>
      <c r="I2" s="65"/>
      <c r="J2" s="65"/>
      <c r="K2" s="65"/>
      <c r="L2" s="65"/>
      <c r="M2" s="65"/>
      <c r="N2" s="65"/>
      <c r="O2" s="65"/>
      <c r="P2" s="65"/>
      <c r="Q2" s="64"/>
      <c r="R2" s="66" t="s">
        <v>71</v>
      </c>
    </row>
    <row r="3" spans="1:18" s="47" customFormat="1">
      <c r="C3" s="48" t="s">
        <v>72</v>
      </c>
      <c r="D3" s="48" t="s">
        <v>73</v>
      </c>
      <c r="F3" s="48" t="s">
        <v>74</v>
      </c>
      <c r="G3" s="48" t="s">
        <v>75</v>
      </c>
      <c r="H3" s="48" t="s">
        <v>76</v>
      </c>
      <c r="I3" s="48" t="s">
        <v>77</v>
      </c>
      <c r="J3" s="48" t="s">
        <v>78</v>
      </c>
      <c r="K3" s="48" t="s">
        <v>79</v>
      </c>
      <c r="L3" s="48" t="s">
        <v>80</v>
      </c>
      <c r="M3" s="48" t="s">
        <v>81</v>
      </c>
      <c r="N3" s="48" t="s">
        <v>82</v>
      </c>
      <c r="O3" s="48" t="s">
        <v>83</v>
      </c>
      <c r="P3" s="48" t="s">
        <v>72</v>
      </c>
      <c r="Q3" s="48" t="s">
        <v>73</v>
      </c>
      <c r="R3" s="66"/>
    </row>
    <row r="4" spans="1:18" s="47" customFormat="1">
      <c r="B4" t="s">
        <v>84</v>
      </c>
      <c r="C4" s="49">
        <v>-5274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1"/>
    </row>
    <row r="5" spans="1:18">
      <c r="A5" s="47" t="s">
        <v>19</v>
      </c>
      <c r="C5" s="52"/>
      <c r="D5" s="52"/>
      <c r="E5" s="52"/>
      <c r="F5" s="75" t="s">
        <v>106</v>
      </c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0"/>
    </row>
    <row r="6" spans="1:18">
      <c r="B6" t="s">
        <v>85</v>
      </c>
      <c r="C6" s="53"/>
      <c r="D6" s="53"/>
      <c r="E6" s="54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5">
        <f>SUM(F6:Q6)</f>
        <v>0</v>
      </c>
    </row>
    <row r="7" spans="1:18">
      <c r="B7" t="s">
        <v>87</v>
      </c>
      <c r="C7" s="53"/>
      <c r="D7" s="53"/>
      <c r="E7" s="54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5">
        <f>SUM(F7:Q7)</f>
        <v>0</v>
      </c>
    </row>
    <row r="8" spans="1:18">
      <c r="B8" t="s">
        <v>88</v>
      </c>
      <c r="C8" s="53"/>
      <c r="D8" s="53"/>
      <c r="E8" s="54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5">
        <f t="shared" ref="R8:R19" si="0">SUM(F8:Q8)</f>
        <v>0</v>
      </c>
    </row>
    <row r="9" spans="1:18">
      <c r="B9" t="s">
        <v>36</v>
      </c>
      <c r="C9" s="53"/>
      <c r="D9" s="53"/>
      <c r="E9" s="54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5">
        <f>SUM(F9:Q9)</f>
        <v>0</v>
      </c>
    </row>
    <row r="10" spans="1:18">
      <c r="C10" s="53"/>
      <c r="D10" s="53"/>
      <c r="E10" s="54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5"/>
    </row>
    <row r="11" spans="1:18">
      <c r="B11" t="s">
        <v>23</v>
      </c>
      <c r="C11" s="53"/>
      <c r="D11" s="53"/>
      <c r="E11" s="54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5">
        <f t="shared" si="0"/>
        <v>0</v>
      </c>
    </row>
    <row r="12" spans="1:18">
      <c r="B12" t="s">
        <v>89</v>
      </c>
      <c r="C12" s="53"/>
      <c r="D12" s="53"/>
      <c r="E12" s="54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5">
        <f t="shared" si="0"/>
        <v>0</v>
      </c>
    </row>
    <row r="13" spans="1:18">
      <c r="B13" t="s">
        <v>90</v>
      </c>
      <c r="C13" s="53"/>
      <c r="D13" s="53"/>
      <c r="E13" s="54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5">
        <f>SUM(F13:Q13)</f>
        <v>0</v>
      </c>
    </row>
    <row r="14" spans="1:18">
      <c r="B14" t="s">
        <v>91</v>
      </c>
      <c r="C14" s="53"/>
      <c r="D14" s="53"/>
      <c r="E14" s="54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5">
        <f t="shared" si="0"/>
        <v>0</v>
      </c>
    </row>
    <row r="15" spans="1:18">
      <c r="B15" t="s">
        <v>95</v>
      </c>
      <c r="C15" s="53"/>
      <c r="D15" s="53"/>
      <c r="E15" s="54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5">
        <f t="shared" si="0"/>
        <v>0</v>
      </c>
    </row>
    <row r="16" spans="1:18">
      <c r="B16" s="74" t="s">
        <v>92</v>
      </c>
      <c r="C16" s="53"/>
      <c r="D16" s="53"/>
      <c r="E16" s="54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5">
        <f t="shared" si="0"/>
        <v>0</v>
      </c>
    </row>
    <row r="17" spans="1:20">
      <c r="B17" t="s">
        <v>96</v>
      </c>
      <c r="C17" s="53"/>
      <c r="D17" s="53"/>
      <c r="E17" s="54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5">
        <f t="shared" si="0"/>
        <v>0</v>
      </c>
    </row>
    <row r="18" spans="1:20">
      <c r="B18" t="s">
        <v>93</v>
      </c>
      <c r="C18" s="53"/>
      <c r="D18" s="53"/>
      <c r="E18" s="54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5">
        <f>SUM(F18:Q18)</f>
        <v>0</v>
      </c>
    </row>
    <row r="19" spans="1:20">
      <c r="B19" t="s">
        <v>97</v>
      </c>
      <c r="C19" s="53"/>
      <c r="D19" s="53"/>
      <c r="E19" s="54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5">
        <f t="shared" si="0"/>
        <v>0</v>
      </c>
    </row>
    <row r="20" spans="1:20" s="47" customFormat="1">
      <c r="A20" s="47" t="s">
        <v>39</v>
      </c>
      <c r="C20" s="56">
        <f>SUM(C6:C19)</f>
        <v>0</v>
      </c>
      <c r="D20" s="56">
        <f>SUM(D6:D19)</f>
        <v>0</v>
      </c>
      <c r="E20" s="50"/>
      <c r="F20" s="56">
        <f t="shared" ref="F20:R20" si="1">SUM(F6:F19)</f>
        <v>0</v>
      </c>
      <c r="G20" s="56">
        <f t="shared" si="1"/>
        <v>0</v>
      </c>
      <c r="H20" s="56">
        <f t="shared" si="1"/>
        <v>0</v>
      </c>
      <c r="I20" s="56">
        <f t="shared" si="1"/>
        <v>0</v>
      </c>
      <c r="J20" s="56">
        <f t="shared" si="1"/>
        <v>0</v>
      </c>
      <c r="K20" s="56">
        <f t="shared" si="1"/>
        <v>0</v>
      </c>
      <c r="L20" s="56">
        <f t="shared" si="1"/>
        <v>0</v>
      </c>
      <c r="M20" s="56">
        <f t="shared" si="1"/>
        <v>0</v>
      </c>
      <c r="N20" s="56">
        <f t="shared" si="1"/>
        <v>0</v>
      </c>
      <c r="O20" s="56">
        <f t="shared" si="1"/>
        <v>0</v>
      </c>
      <c r="P20" s="56">
        <f t="shared" si="1"/>
        <v>0</v>
      </c>
      <c r="Q20" s="56">
        <f t="shared" si="1"/>
        <v>0</v>
      </c>
      <c r="R20" s="55">
        <f t="shared" si="1"/>
        <v>0</v>
      </c>
      <c r="S20"/>
      <c r="T20"/>
    </row>
    <row r="21" spans="1:20"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0"/>
    </row>
    <row r="22" spans="1:20">
      <c r="A22" s="47" t="s">
        <v>13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0"/>
    </row>
    <row r="23" spans="1:20">
      <c r="B23" t="s">
        <v>94</v>
      </c>
      <c r="C23" s="57">
        <v>11650</v>
      </c>
      <c r="D23" s="57">
        <v>11650</v>
      </c>
      <c r="E23" s="54"/>
      <c r="F23" s="57">
        <v>14500</v>
      </c>
      <c r="G23" s="57">
        <v>13500</v>
      </c>
      <c r="H23" s="57">
        <v>13500</v>
      </c>
      <c r="I23" s="57">
        <v>8500</v>
      </c>
      <c r="J23" s="57">
        <v>8500</v>
      </c>
      <c r="K23" s="57">
        <v>8500</v>
      </c>
      <c r="L23" s="57">
        <v>8500</v>
      </c>
      <c r="M23" s="57">
        <v>8500</v>
      </c>
      <c r="N23" s="57">
        <v>8500</v>
      </c>
      <c r="O23" s="57">
        <v>8500</v>
      </c>
      <c r="P23" s="57">
        <v>8500</v>
      </c>
      <c r="Q23" s="57">
        <v>8500</v>
      </c>
      <c r="R23" s="55">
        <f>SUM(F23:Q23)</f>
        <v>118000</v>
      </c>
    </row>
    <row r="24" spans="1:20">
      <c r="B24" t="s">
        <v>98</v>
      </c>
      <c r="C24" s="57">
        <v>-11206</v>
      </c>
      <c r="D24" s="57">
        <v>-6288</v>
      </c>
      <c r="E24" s="54"/>
      <c r="F24" s="57"/>
      <c r="G24" s="57" t="s">
        <v>86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5">
        <f>SUM(F24:Q24)</f>
        <v>0</v>
      </c>
    </row>
    <row r="25" spans="1:20">
      <c r="B25" t="s">
        <v>15</v>
      </c>
      <c r="C25" s="57">
        <v>0</v>
      </c>
      <c r="D25" s="57">
        <v>25000</v>
      </c>
      <c r="E25" s="54"/>
      <c r="F25" s="57"/>
      <c r="G25" s="57" t="s">
        <v>86</v>
      </c>
      <c r="H25" s="57"/>
      <c r="I25" s="57"/>
      <c r="J25" s="57"/>
      <c r="K25" s="57"/>
      <c r="L25" s="57"/>
      <c r="M25" s="57"/>
      <c r="N25" s="57"/>
      <c r="O25" s="57"/>
      <c r="P25" s="57"/>
      <c r="Q25" s="57">
        <v>25000</v>
      </c>
      <c r="R25" s="55">
        <f>SUM(F25:Q25)</f>
        <v>25000</v>
      </c>
    </row>
    <row r="26" spans="1:20">
      <c r="B26" t="s">
        <v>46</v>
      </c>
      <c r="C26" s="57">
        <v>0</v>
      </c>
      <c r="D26" s="57">
        <v>0</v>
      </c>
      <c r="E26" s="54"/>
      <c r="F26" s="57"/>
      <c r="G26" s="57" t="s">
        <v>86</v>
      </c>
      <c r="H26" s="57">
        <v>150</v>
      </c>
      <c r="I26" s="57"/>
      <c r="J26" s="57"/>
      <c r="K26" s="57">
        <v>30000</v>
      </c>
      <c r="L26" s="57"/>
      <c r="M26" s="57"/>
      <c r="N26" s="57">
        <v>30000</v>
      </c>
      <c r="O26" s="57"/>
      <c r="P26" s="57"/>
      <c r="Q26" s="57"/>
      <c r="R26" s="55">
        <f>SUM(F26:Q26)</f>
        <v>60150</v>
      </c>
    </row>
    <row r="27" spans="1:20" s="47" customFormat="1">
      <c r="A27" s="47" t="s">
        <v>18</v>
      </c>
      <c r="C27" s="58">
        <f>SUM(C23:C26)</f>
        <v>444</v>
      </c>
      <c r="D27" s="58">
        <f>SUM(D23:D26)</f>
        <v>30362</v>
      </c>
      <c r="E27" s="50"/>
      <c r="F27" s="58">
        <f t="shared" ref="F27:Q27" si="2">SUM(F23:F26)</f>
        <v>14500</v>
      </c>
      <c r="G27" s="58">
        <f t="shared" si="2"/>
        <v>13500</v>
      </c>
      <c r="H27" s="58">
        <f t="shared" si="2"/>
        <v>13650</v>
      </c>
      <c r="I27" s="58">
        <f t="shared" si="2"/>
        <v>8500</v>
      </c>
      <c r="J27" s="58">
        <f t="shared" si="2"/>
        <v>8500</v>
      </c>
      <c r="K27" s="58">
        <f t="shared" si="2"/>
        <v>38500</v>
      </c>
      <c r="L27" s="58">
        <f t="shared" si="2"/>
        <v>8500</v>
      </c>
      <c r="M27" s="58">
        <f t="shared" si="2"/>
        <v>8500</v>
      </c>
      <c r="N27" s="58">
        <f t="shared" si="2"/>
        <v>38500</v>
      </c>
      <c r="O27" s="58">
        <f t="shared" si="2"/>
        <v>8500</v>
      </c>
      <c r="P27" s="58">
        <f t="shared" si="2"/>
        <v>8500</v>
      </c>
      <c r="Q27" s="58">
        <f t="shared" si="2"/>
        <v>33500</v>
      </c>
      <c r="R27" s="58">
        <f>SUM(R23:R26)</f>
        <v>203150</v>
      </c>
    </row>
    <row r="28" spans="1:20">
      <c r="C28" s="48" t="s">
        <v>72</v>
      </c>
      <c r="D28" s="48" t="s">
        <v>73</v>
      </c>
      <c r="E28" s="52"/>
      <c r="F28" s="48" t="s">
        <v>74</v>
      </c>
      <c r="G28" s="48" t="s">
        <v>75</v>
      </c>
      <c r="H28" s="48" t="s">
        <v>76</v>
      </c>
      <c r="I28" s="48" t="s">
        <v>77</v>
      </c>
      <c r="J28" s="48" t="s">
        <v>78</v>
      </c>
      <c r="K28" s="48" t="s">
        <v>79</v>
      </c>
      <c r="L28" s="48" t="s">
        <v>80</v>
      </c>
      <c r="M28" s="48" t="s">
        <v>81</v>
      </c>
      <c r="N28" s="48" t="s">
        <v>82</v>
      </c>
      <c r="O28" s="48" t="s">
        <v>83</v>
      </c>
      <c r="P28" s="48" t="s">
        <v>72</v>
      </c>
      <c r="Q28" s="48" t="s">
        <v>73</v>
      </c>
      <c r="R28" s="50"/>
    </row>
    <row r="29" spans="1:20" ht="15" customHeight="1">
      <c r="A29" s="67" t="s">
        <v>104</v>
      </c>
      <c r="B29" s="68"/>
      <c r="C29" s="49">
        <f>C4-C20+C27</f>
        <v>-4830</v>
      </c>
      <c r="D29" s="49">
        <f>C29-D20+D27</f>
        <v>25532</v>
      </c>
      <c r="E29" s="54"/>
      <c r="F29" s="49">
        <f>D29-F20+F27</f>
        <v>40032</v>
      </c>
      <c r="G29" s="49">
        <f>F29-G20+G27</f>
        <v>53532</v>
      </c>
      <c r="H29" s="49">
        <f t="shared" ref="H29:Q29" si="3">G29-H20+H27</f>
        <v>67182</v>
      </c>
      <c r="I29" s="49">
        <f t="shared" si="3"/>
        <v>75682</v>
      </c>
      <c r="J29" s="49">
        <f t="shared" si="3"/>
        <v>84182</v>
      </c>
      <c r="K29" s="49">
        <f>J29-K20+K27</f>
        <v>122682</v>
      </c>
      <c r="L29" s="49">
        <f t="shared" si="3"/>
        <v>131182</v>
      </c>
      <c r="M29" s="49">
        <f t="shared" si="3"/>
        <v>139682</v>
      </c>
      <c r="N29" s="49">
        <f t="shared" si="3"/>
        <v>178182</v>
      </c>
      <c r="O29" s="49">
        <f t="shared" si="3"/>
        <v>186682</v>
      </c>
      <c r="P29" s="49">
        <f t="shared" si="3"/>
        <v>195182</v>
      </c>
      <c r="Q29" s="49">
        <f t="shared" si="3"/>
        <v>228682</v>
      </c>
      <c r="R29" s="50"/>
    </row>
    <row r="30" spans="1:20">
      <c r="A30" s="73" t="s">
        <v>103</v>
      </c>
      <c r="B30" s="73"/>
      <c r="C30" s="52">
        <v>-25000</v>
      </c>
      <c r="D30" s="52">
        <f>C30</f>
        <v>-25000</v>
      </c>
      <c r="E30" s="52">
        <f t="shared" ref="E30:Q30" si="4">D30</f>
        <v>-25000</v>
      </c>
      <c r="F30" s="52">
        <f t="shared" si="4"/>
        <v>-25000</v>
      </c>
      <c r="G30" s="52">
        <f t="shared" si="4"/>
        <v>-25000</v>
      </c>
      <c r="H30" s="52">
        <f t="shared" si="4"/>
        <v>-25000</v>
      </c>
      <c r="I30" s="52">
        <f t="shared" si="4"/>
        <v>-25000</v>
      </c>
      <c r="J30" s="52">
        <f t="shared" si="4"/>
        <v>-25000</v>
      </c>
      <c r="K30" s="52">
        <f t="shared" si="4"/>
        <v>-25000</v>
      </c>
      <c r="L30" s="52">
        <f t="shared" si="4"/>
        <v>-25000</v>
      </c>
      <c r="M30" s="52">
        <f t="shared" si="4"/>
        <v>-25000</v>
      </c>
      <c r="N30" s="52">
        <f t="shared" si="4"/>
        <v>-25000</v>
      </c>
      <c r="O30" s="52">
        <f t="shared" si="4"/>
        <v>-25000</v>
      </c>
      <c r="P30" s="52">
        <f t="shared" si="4"/>
        <v>-25000</v>
      </c>
      <c r="Q30" s="52">
        <f t="shared" si="4"/>
        <v>-25000</v>
      </c>
      <c r="R30" s="50"/>
    </row>
    <row r="31" spans="1:20">
      <c r="C31" s="59"/>
    </row>
    <row r="32" spans="1:20">
      <c r="C32" s="60"/>
    </row>
  </sheetData>
  <mergeCells count="5">
    <mergeCell ref="C2:D2"/>
    <mergeCell ref="F2:Q2"/>
    <mergeCell ref="R2:R3"/>
    <mergeCell ref="A29:B29"/>
    <mergeCell ref="A30:B30"/>
  </mergeCells>
  <pageMargins left="0.7" right="0.7" top="0.75" bottom="0.75" header="0.3" footer="0.3"/>
  <pageSetup paperSize="9"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10014A6D3C14F40B45A4993BAAA666D" ma:contentTypeVersion="14" ma:contentTypeDescription="Luo uusi asiakirja." ma:contentTypeScope="" ma:versionID="1d40df777d53d82db7033bb65a8c500c">
  <xsd:schema xmlns:xsd="http://www.w3.org/2001/XMLSchema" xmlns:xs="http://www.w3.org/2001/XMLSchema" xmlns:p="http://schemas.microsoft.com/office/2006/metadata/properties" xmlns:ns2="7cfdc0ba-9c17-4f11-9152-10287f252f9e" xmlns:ns3="85281d29-f24a-4904-b454-65171a566ffe" targetNamespace="http://schemas.microsoft.com/office/2006/metadata/properties" ma:root="true" ma:fieldsID="c59469533f05f37db78d4fd0831e2dec" ns2:_="" ns3:_="">
    <xsd:import namespace="7cfdc0ba-9c17-4f11-9152-10287f252f9e"/>
    <xsd:import namespace="85281d29-f24a-4904-b454-65171a566f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dc0ba-9c17-4f11-9152-10287f252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uvien tunnisteet" ma:readOnly="false" ma:fieldId="{5cf76f15-5ced-4ddc-b409-7134ff3c332f}" ma:taxonomyMulti="true" ma:sspId="fa768ecc-3a81-4e79-9923-831aada69e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81d29-f24a-4904-b454-65171a566ff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8704d0a-3752-409d-8278-4f72dee37323}" ma:internalName="TaxCatchAll" ma:showField="CatchAllData" ma:web="85281d29-f24a-4904-b454-65171a566f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fdc0ba-9c17-4f11-9152-10287f252f9e">
      <Terms xmlns="http://schemas.microsoft.com/office/infopath/2007/PartnerControls"/>
    </lcf76f155ced4ddcb4097134ff3c332f>
    <TaxCatchAll xmlns="85281d29-f24a-4904-b454-65171a566ffe" xsi:nil="true"/>
  </documentManagement>
</p:properties>
</file>

<file path=customXml/itemProps1.xml><?xml version="1.0" encoding="utf-8"?>
<ds:datastoreItem xmlns:ds="http://schemas.openxmlformats.org/officeDocument/2006/customXml" ds:itemID="{BEB9D402-0292-494F-8270-BAF33C7146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fdc0ba-9c17-4f11-9152-10287f252f9e"/>
    <ds:schemaRef ds:uri="85281d29-f24a-4904-b454-65171a566f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2D472E-0167-4456-8A4D-669C7C58AB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74F510-F546-4CC5-BB4B-57D850FF7C37}">
  <ds:schemaRefs>
    <ds:schemaRef ds:uri="http://schemas.microsoft.com/office/2006/metadata/properties"/>
    <ds:schemaRef ds:uri="http://schemas.microsoft.com/office/infopath/2007/PartnerControls"/>
    <ds:schemaRef ds:uri="7cfdc0ba-9c17-4f11-9152-10287f252f9e"/>
    <ds:schemaRef ds:uri="85281d29-f24a-4904-b454-65171a566ffe"/>
  </ds:schemaRefs>
</ds:datastoreItem>
</file>

<file path=docMetadata/LabelInfo.xml><?xml version="1.0" encoding="utf-8"?>
<clbl:labelList xmlns:clbl="http://schemas.microsoft.com/office/2020/mipLabelMetadata">
  <clbl:label id="{86ea91a9-2a44-4bd1-9209-8b4d2cf4d14b}" enabled="1" method="Privileged" siteId="{e1a2f902-2172-474f-a88a-189ec4f083f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Kassavirtalaskelma</vt:lpstr>
      <vt:lpstr>Budjetti_MTK</vt:lpstr>
      <vt:lpstr>Budjetti_MTK TOTEUMA</vt:lpstr>
      <vt:lpstr>Budjetti_tyhjä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Kassavirtalaskelma</dc:title>
  <dc:subject/>
  <dc:creator>Bäck Juha</dc:creator>
  <cp:keywords/>
  <dc:description/>
  <cp:lastModifiedBy>Mikko Yli-Kuivila</cp:lastModifiedBy>
  <cp:revision/>
  <cp:lastPrinted>2026-02-18T06:45:51Z</cp:lastPrinted>
  <dcterms:created xsi:type="dcterms:W3CDTF">2022-09-27T07:00:30Z</dcterms:created>
  <dcterms:modified xsi:type="dcterms:W3CDTF">2026-04-22T11:25:16Z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0x010100710014A6D3C14F40B45A4993BAAA666D</vt:lpwstr>
  </property>
  <property fmtid="{D5CDD505-2E9C-101B-9397-08002B2CF9AE}" pid="3" name="MediaServiceImageTags">
    <vt:lpwstr/>
  </property>
</Properties>
</file>