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yopisto-my.sharepoint.com/personal/tuukka_tienari_syo_fi/Documents/Hankkeet/MTK Motivaatiovalmennus maatilayrittäjille/"/>
    </mc:Choice>
  </mc:AlternateContent>
  <xr:revisionPtr revIDLastSave="2" documentId="8_{4D737AF3-C4F2-4F40-A1A0-C3E7CC79931F}" xr6:coauthVersionLast="47" xr6:coauthVersionMax="47" xr10:uidLastSave="{3A3C361B-B008-43EC-A64F-B9AF5E44EBE1}"/>
  <bookViews>
    <workbookView minimized="1" xWindow="1950" yWindow="1950" windowWidth="21600" windowHeight="11295" xr2:uid="{00000000-000D-0000-FFFF-FFFF00000000}"/>
  </bookViews>
  <sheets>
    <sheet name="Budjetti_MTK" sheetId="4" r:id="rId1"/>
    <sheet name="Budjetti_Investoinnilla_MTK" sheetId="5" r:id="rId2"/>
    <sheet name="Maksuvalmius" sheetId="8" r:id="rId3"/>
    <sheet name="Maksuvalmius Tuotot -10%" sheetId="6" r:id="rId4"/>
    <sheet name="Maksuvalmius Kustannukset +%" sheetId="9" r:id="rId5"/>
    <sheet name="Maksuvalmius huonovuosi" sheetId="13" r:id="rId6"/>
  </sheets>
  <definedNames>
    <definedName name="_xlnm.Print_Area" localSheetId="2">Maksuvalmius!$A$2:$J$107</definedName>
    <definedName name="_xlnm.Print_Area" localSheetId="5">'Maksuvalmius huonovuosi'!$A$2:$J$107</definedName>
    <definedName name="_xlnm.Print_Area" localSheetId="4">'Maksuvalmius Kustannukset +%'!$A$2:$J$107</definedName>
    <definedName name="_xlnm.Print_Area" localSheetId="3">'Maksuvalmius Tuotot -10%'!$A$2:$J$107</definedName>
    <definedName name="_xlnm.Print_Titles" localSheetId="2">Maksuvalmius!$A:$B,Maksuvalmius!$3:$3</definedName>
    <definedName name="_xlnm.Print_Titles" localSheetId="5">'Maksuvalmius huonovuosi'!$A:$B,'Maksuvalmius huonovuosi'!$3:$3</definedName>
    <definedName name="_xlnm.Print_Titles" localSheetId="4">'Maksuvalmius Kustannukset +%'!$A:$B,'Maksuvalmius Kustannukset +%'!$3:$3</definedName>
    <definedName name="_xlnm.Print_Titles" localSheetId="3">'Maksuvalmius Tuotot -10%'!$A:$B,'Maksuvalmius Tuotot -10%'!$3:$3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13" l="1"/>
  <c r="I110" i="13"/>
  <c r="H110" i="13"/>
  <c r="G110" i="13"/>
  <c r="F110" i="13"/>
  <c r="E110" i="13"/>
  <c r="D110" i="13"/>
  <c r="G84" i="13"/>
  <c r="F84" i="13"/>
  <c r="E84" i="13"/>
  <c r="D84" i="13"/>
  <c r="J80" i="13"/>
  <c r="I80" i="13"/>
  <c r="H80" i="13"/>
  <c r="G80" i="13"/>
  <c r="F80" i="13"/>
  <c r="E80" i="13"/>
  <c r="D80" i="13"/>
  <c r="G76" i="13"/>
  <c r="F76" i="13"/>
  <c r="D75" i="13"/>
  <c r="D74" i="13"/>
  <c r="D77" i="13" s="1"/>
  <c r="E73" i="13"/>
  <c r="E75" i="13" s="1"/>
  <c r="J71" i="13"/>
  <c r="I71" i="13"/>
  <c r="H71" i="13"/>
  <c r="G71" i="13"/>
  <c r="F71" i="13"/>
  <c r="E71" i="13"/>
  <c r="J66" i="13"/>
  <c r="I66" i="13"/>
  <c r="H66" i="13"/>
  <c r="G66" i="13"/>
  <c r="F66" i="13"/>
  <c r="E66" i="13"/>
  <c r="D66" i="13"/>
  <c r="J62" i="13"/>
  <c r="I62" i="13"/>
  <c r="H62" i="13"/>
  <c r="G62" i="13"/>
  <c r="F62" i="13"/>
  <c r="E62" i="13"/>
  <c r="D62" i="13"/>
  <c r="J47" i="13"/>
  <c r="I47" i="13"/>
  <c r="H47" i="13"/>
  <c r="G47" i="13"/>
  <c r="F47" i="13"/>
  <c r="E47" i="13"/>
  <c r="D47" i="13"/>
  <c r="J46" i="13"/>
  <c r="I46" i="13"/>
  <c r="H46" i="13"/>
  <c r="G46" i="13"/>
  <c r="F46" i="13"/>
  <c r="E46" i="13"/>
  <c r="D46" i="13"/>
  <c r="J45" i="13"/>
  <c r="I45" i="13"/>
  <c r="H45" i="13"/>
  <c r="G45" i="13"/>
  <c r="F45" i="13"/>
  <c r="E45" i="13"/>
  <c r="D45" i="13"/>
  <c r="J43" i="13"/>
  <c r="I43" i="13"/>
  <c r="H43" i="13"/>
  <c r="G43" i="13"/>
  <c r="F43" i="13"/>
  <c r="E43" i="13"/>
  <c r="D43" i="13"/>
  <c r="J42" i="13"/>
  <c r="I42" i="13"/>
  <c r="H42" i="13"/>
  <c r="G42" i="13"/>
  <c r="F42" i="13"/>
  <c r="E42" i="13"/>
  <c r="D42" i="13"/>
  <c r="E41" i="13"/>
  <c r="E85" i="13" s="1"/>
  <c r="E86" i="13" s="1"/>
  <c r="D41" i="13"/>
  <c r="D85" i="13" s="1"/>
  <c r="D86" i="13" s="1"/>
  <c r="J35" i="13"/>
  <c r="J31" i="13"/>
  <c r="I31" i="13"/>
  <c r="H31" i="13"/>
  <c r="G31" i="13"/>
  <c r="F31" i="13"/>
  <c r="E31" i="13"/>
  <c r="D31" i="13"/>
  <c r="J25" i="13"/>
  <c r="I25" i="13"/>
  <c r="H25" i="13"/>
  <c r="G25" i="13"/>
  <c r="F25" i="13"/>
  <c r="E25" i="13"/>
  <c r="D25" i="13"/>
  <c r="J21" i="13"/>
  <c r="I21" i="13"/>
  <c r="H21" i="13"/>
  <c r="G21" i="13"/>
  <c r="F21" i="13"/>
  <c r="E21" i="13"/>
  <c r="D21" i="13"/>
  <c r="J17" i="13"/>
  <c r="I17" i="13"/>
  <c r="H17" i="13"/>
  <c r="G17" i="13"/>
  <c r="F17" i="13"/>
  <c r="E17" i="13"/>
  <c r="D17" i="13"/>
  <c r="D35" i="13" s="1"/>
  <c r="J13" i="13"/>
  <c r="I13" i="13"/>
  <c r="H13" i="13"/>
  <c r="G13" i="13"/>
  <c r="F13" i="13"/>
  <c r="F35" i="13" s="1"/>
  <c r="E13" i="13"/>
  <c r="E35" i="13" s="1"/>
  <c r="J6" i="13"/>
  <c r="J84" i="13" s="1"/>
  <c r="I6" i="13"/>
  <c r="I35" i="13" s="1"/>
  <c r="H6" i="13"/>
  <c r="G6" i="13"/>
  <c r="G35" i="13" s="1"/>
  <c r="F6" i="13"/>
  <c r="E6" i="13"/>
  <c r="E3" i="13"/>
  <c r="F3" i="13" s="1"/>
  <c r="G3" i="13" s="1"/>
  <c r="H3" i="13" s="1"/>
  <c r="I3" i="13" s="1"/>
  <c r="J3" i="13" s="1"/>
  <c r="E41" i="9"/>
  <c r="F41" i="9" s="1"/>
  <c r="G41" i="9" s="1"/>
  <c r="H41" i="9" s="1"/>
  <c r="I41" i="9" s="1"/>
  <c r="J41" i="9" s="1"/>
  <c r="D41" i="9"/>
  <c r="D85" i="9" s="1"/>
  <c r="H42" i="9"/>
  <c r="I42" i="9"/>
  <c r="J42" i="9"/>
  <c r="G42" i="9"/>
  <c r="F42" i="9"/>
  <c r="J110" i="9"/>
  <c r="I110" i="9"/>
  <c r="H110" i="9"/>
  <c r="G110" i="9"/>
  <c r="F110" i="9"/>
  <c r="E110" i="9"/>
  <c r="D110" i="9"/>
  <c r="D84" i="9"/>
  <c r="J80" i="9"/>
  <c r="I80" i="9"/>
  <c r="H80" i="9"/>
  <c r="G80" i="9"/>
  <c r="F80" i="9"/>
  <c r="E80" i="9"/>
  <c r="D80" i="9"/>
  <c r="G76" i="9"/>
  <c r="F76" i="9"/>
  <c r="D75" i="9"/>
  <c r="D74" i="9"/>
  <c r="E73" i="9"/>
  <c r="E74" i="9" s="1"/>
  <c r="J71" i="9"/>
  <c r="I71" i="9"/>
  <c r="H71" i="9"/>
  <c r="G71" i="9"/>
  <c r="F71" i="9"/>
  <c r="E71" i="9"/>
  <c r="J66" i="9"/>
  <c r="I66" i="9"/>
  <c r="H66" i="9"/>
  <c r="G66" i="9"/>
  <c r="F66" i="9"/>
  <c r="E66" i="9"/>
  <c r="D66" i="9"/>
  <c r="J62" i="9"/>
  <c r="I62" i="9"/>
  <c r="H62" i="9"/>
  <c r="G62" i="9"/>
  <c r="F62" i="9"/>
  <c r="E62" i="9"/>
  <c r="D62" i="9"/>
  <c r="J47" i="9"/>
  <c r="I47" i="9"/>
  <c r="H47" i="9"/>
  <c r="G47" i="9"/>
  <c r="F47" i="9"/>
  <c r="E47" i="9"/>
  <c r="D47" i="9"/>
  <c r="J46" i="9"/>
  <c r="I46" i="9"/>
  <c r="H46" i="9"/>
  <c r="G46" i="9"/>
  <c r="F46" i="9"/>
  <c r="E46" i="9"/>
  <c r="D46" i="9"/>
  <c r="J45" i="9"/>
  <c r="I45" i="9"/>
  <c r="H45" i="9"/>
  <c r="G45" i="9"/>
  <c r="F45" i="9"/>
  <c r="E45" i="9"/>
  <c r="D45" i="9"/>
  <c r="J43" i="9"/>
  <c r="I43" i="9"/>
  <c r="H43" i="9"/>
  <c r="G43" i="9"/>
  <c r="F43" i="9"/>
  <c r="E43" i="9"/>
  <c r="D43" i="9"/>
  <c r="E42" i="9"/>
  <c r="D42" i="9"/>
  <c r="J31" i="9"/>
  <c r="I31" i="9"/>
  <c r="H31" i="9"/>
  <c r="G31" i="9"/>
  <c r="F31" i="9"/>
  <c r="E31" i="9"/>
  <c r="D31" i="9"/>
  <c r="J25" i="9"/>
  <c r="I25" i="9"/>
  <c r="H25" i="9"/>
  <c r="G25" i="9"/>
  <c r="F25" i="9"/>
  <c r="E25" i="9"/>
  <c r="D25" i="9"/>
  <c r="J21" i="9"/>
  <c r="I21" i="9"/>
  <c r="H21" i="9"/>
  <c r="G21" i="9"/>
  <c r="F21" i="9"/>
  <c r="E21" i="9"/>
  <c r="D21" i="9"/>
  <c r="J17" i="9"/>
  <c r="I17" i="9"/>
  <c r="H17" i="9"/>
  <c r="G17" i="9"/>
  <c r="F17" i="9"/>
  <c r="E17" i="9"/>
  <c r="D17" i="9"/>
  <c r="J13" i="9"/>
  <c r="I13" i="9"/>
  <c r="H13" i="9"/>
  <c r="G13" i="9"/>
  <c r="F13" i="9"/>
  <c r="E13" i="9"/>
  <c r="J6" i="9"/>
  <c r="I6" i="9"/>
  <c r="H6" i="9"/>
  <c r="G6" i="9"/>
  <c r="F6" i="9"/>
  <c r="E6" i="9"/>
  <c r="E3" i="9"/>
  <c r="F3" i="9" s="1"/>
  <c r="G3" i="9" s="1"/>
  <c r="H3" i="9" s="1"/>
  <c r="I3" i="9" s="1"/>
  <c r="J3" i="9" s="1"/>
  <c r="I28" i="6"/>
  <c r="J28" i="6"/>
  <c r="H28" i="6"/>
  <c r="G28" i="6"/>
  <c r="G25" i="6" s="1"/>
  <c r="I24" i="6"/>
  <c r="J24" i="6"/>
  <c r="H24" i="6"/>
  <c r="G24" i="6"/>
  <c r="G21" i="6" s="1"/>
  <c r="J20" i="6"/>
  <c r="I20" i="6"/>
  <c r="I17" i="6" s="1"/>
  <c r="H20" i="6"/>
  <c r="H17" i="6"/>
  <c r="G20" i="6"/>
  <c r="I25" i="6"/>
  <c r="F76" i="6"/>
  <c r="H21" i="6"/>
  <c r="G17" i="6"/>
  <c r="H84" i="8"/>
  <c r="G84" i="8"/>
  <c r="F84" i="8"/>
  <c r="E84" i="8"/>
  <c r="D84" i="8"/>
  <c r="J80" i="8"/>
  <c r="I80" i="8"/>
  <c r="H80" i="8"/>
  <c r="G80" i="8"/>
  <c r="F80" i="8"/>
  <c r="E80" i="8"/>
  <c r="D80" i="8"/>
  <c r="G76" i="8"/>
  <c r="F76" i="8"/>
  <c r="D75" i="8"/>
  <c r="D74" i="8"/>
  <c r="D77" i="8" s="1"/>
  <c r="E73" i="8"/>
  <c r="E75" i="8" s="1"/>
  <c r="J71" i="8"/>
  <c r="I71" i="8"/>
  <c r="H71" i="8"/>
  <c r="G71" i="8"/>
  <c r="F71" i="8"/>
  <c r="E71" i="8"/>
  <c r="J66" i="8"/>
  <c r="I66" i="8"/>
  <c r="H66" i="8"/>
  <c r="G66" i="8"/>
  <c r="F66" i="8"/>
  <c r="E66" i="8"/>
  <c r="D66" i="8"/>
  <c r="J62" i="8"/>
  <c r="I62" i="8"/>
  <c r="H62" i="8"/>
  <c r="G62" i="8"/>
  <c r="F62" i="8"/>
  <c r="E62" i="8"/>
  <c r="D62" i="8"/>
  <c r="J47" i="8"/>
  <c r="I47" i="8"/>
  <c r="H47" i="8"/>
  <c r="G47" i="8"/>
  <c r="F47" i="8"/>
  <c r="E47" i="8"/>
  <c r="D47" i="8"/>
  <c r="J46" i="8"/>
  <c r="I46" i="8"/>
  <c r="H46" i="8"/>
  <c r="G46" i="8"/>
  <c r="F46" i="8"/>
  <c r="E46" i="8"/>
  <c r="D46" i="8"/>
  <c r="J45" i="8"/>
  <c r="I45" i="8"/>
  <c r="H45" i="8"/>
  <c r="G45" i="8"/>
  <c r="F45" i="8"/>
  <c r="E45" i="8"/>
  <c r="D45" i="8"/>
  <c r="J43" i="8"/>
  <c r="I43" i="8"/>
  <c r="H43" i="8"/>
  <c r="G43" i="8"/>
  <c r="F43" i="8"/>
  <c r="E43" i="8"/>
  <c r="D43" i="8"/>
  <c r="J42" i="8"/>
  <c r="I42" i="8"/>
  <c r="H42" i="8"/>
  <c r="G42" i="8"/>
  <c r="F42" i="8"/>
  <c r="E42" i="8"/>
  <c r="D42" i="8"/>
  <c r="J41" i="8"/>
  <c r="J85" i="8" s="1"/>
  <c r="I41" i="8"/>
  <c r="I85" i="8" s="1"/>
  <c r="H41" i="8"/>
  <c r="H85" i="8" s="1"/>
  <c r="G41" i="8"/>
  <c r="G85" i="8" s="1"/>
  <c r="F41" i="8"/>
  <c r="F85" i="8" s="1"/>
  <c r="E41" i="8"/>
  <c r="E85" i="8" s="1"/>
  <c r="D41" i="8"/>
  <c r="D85" i="8" s="1"/>
  <c r="J31" i="8"/>
  <c r="I31" i="8"/>
  <c r="H31" i="8"/>
  <c r="G31" i="8"/>
  <c r="F31" i="8"/>
  <c r="E31" i="8"/>
  <c r="D31" i="8"/>
  <c r="J25" i="8"/>
  <c r="I25" i="8"/>
  <c r="H25" i="8"/>
  <c r="G25" i="8"/>
  <c r="F25" i="8"/>
  <c r="E25" i="8"/>
  <c r="D25" i="8"/>
  <c r="J21" i="8"/>
  <c r="I21" i="8"/>
  <c r="H21" i="8"/>
  <c r="G21" i="8"/>
  <c r="F21" i="8"/>
  <c r="E21" i="8"/>
  <c r="D21" i="8"/>
  <c r="J17" i="8"/>
  <c r="J35" i="8" s="1"/>
  <c r="I17" i="8"/>
  <c r="H17" i="8"/>
  <c r="G17" i="8"/>
  <c r="F17" i="8"/>
  <c r="E17" i="8"/>
  <c r="D17" i="8"/>
  <c r="D35" i="8" s="1"/>
  <c r="J13" i="8"/>
  <c r="I13" i="8"/>
  <c r="H13" i="8"/>
  <c r="H35" i="8" s="1"/>
  <c r="G13" i="8"/>
  <c r="G35" i="8" s="1"/>
  <c r="F13" i="8"/>
  <c r="E13" i="8"/>
  <c r="E35" i="8" s="1"/>
  <c r="J6" i="8"/>
  <c r="J84" i="8" s="1"/>
  <c r="I6" i="8"/>
  <c r="I35" i="8" s="1"/>
  <c r="H6" i="8"/>
  <c r="G6" i="8"/>
  <c r="F6" i="8"/>
  <c r="F35" i="8" s="1"/>
  <c r="E6" i="8"/>
  <c r="E3" i="8"/>
  <c r="F3" i="8" s="1"/>
  <c r="G3" i="8" s="1"/>
  <c r="H3" i="8" s="1"/>
  <c r="I3" i="8" s="1"/>
  <c r="J3" i="8" s="1"/>
  <c r="J80" i="6"/>
  <c r="I80" i="6"/>
  <c r="H80" i="6"/>
  <c r="G80" i="6"/>
  <c r="F80" i="6"/>
  <c r="E80" i="6"/>
  <c r="D80" i="6"/>
  <c r="G76" i="6"/>
  <c r="D75" i="6"/>
  <c r="D74" i="6"/>
  <c r="D77" i="6" s="1"/>
  <c r="J71" i="6"/>
  <c r="I71" i="6"/>
  <c r="H71" i="6"/>
  <c r="F71" i="6"/>
  <c r="E71" i="6"/>
  <c r="G71" i="6"/>
  <c r="J66" i="6"/>
  <c r="I66" i="6"/>
  <c r="H66" i="6"/>
  <c r="G66" i="6"/>
  <c r="F66" i="6"/>
  <c r="E66" i="6"/>
  <c r="D66" i="6"/>
  <c r="J62" i="6"/>
  <c r="I62" i="6"/>
  <c r="H62" i="6"/>
  <c r="G62" i="6"/>
  <c r="F62" i="6"/>
  <c r="E62" i="6"/>
  <c r="D62" i="6"/>
  <c r="J47" i="6"/>
  <c r="I47" i="6"/>
  <c r="H47" i="6"/>
  <c r="G47" i="6"/>
  <c r="F47" i="6"/>
  <c r="E47" i="6"/>
  <c r="D47" i="6"/>
  <c r="J46" i="6"/>
  <c r="I46" i="6"/>
  <c r="H46" i="6"/>
  <c r="G46" i="6"/>
  <c r="F46" i="6"/>
  <c r="E46" i="6"/>
  <c r="D46" i="6"/>
  <c r="J45" i="6"/>
  <c r="I45" i="6"/>
  <c r="H45" i="6"/>
  <c r="G45" i="6"/>
  <c r="F45" i="6"/>
  <c r="E45" i="6"/>
  <c r="D45" i="6"/>
  <c r="J43" i="6"/>
  <c r="I43" i="6"/>
  <c r="H43" i="6"/>
  <c r="G43" i="6"/>
  <c r="F43" i="6"/>
  <c r="E43" i="6"/>
  <c r="D43" i="6"/>
  <c r="J42" i="6"/>
  <c r="I42" i="6"/>
  <c r="H42" i="6"/>
  <c r="G42" i="6"/>
  <c r="F42" i="6"/>
  <c r="E42" i="6"/>
  <c r="D42" i="6"/>
  <c r="J41" i="6"/>
  <c r="I41" i="6"/>
  <c r="H41" i="6"/>
  <c r="G41" i="6"/>
  <c r="F41" i="6"/>
  <c r="E41" i="6"/>
  <c r="D41" i="6"/>
  <c r="J31" i="6"/>
  <c r="I31" i="6"/>
  <c r="H31" i="6"/>
  <c r="G31" i="6"/>
  <c r="F31" i="6"/>
  <c r="E31" i="6"/>
  <c r="D31" i="6"/>
  <c r="J25" i="6"/>
  <c r="H25" i="6"/>
  <c r="F25" i="6"/>
  <c r="E25" i="6"/>
  <c r="D25" i="6"/>
  <c r="J21" i="6"/>
  <c r="I21" i="6"/>
  <c r="F21" i="6"/>
  <c r="E21" i="6"/>
  <c r="D21" i="6"/>
  <c r="J17" i="6"/>
  <c r="F17" i="6"/>
  <c r="E17" i="6"/>
  <c r="D17" i="6"/>
  <c r="J13" i="6"/>
  <c r="I13" i="6"/>
  <c r="H13" i="6"/>
  <c r="G13" i="6"/>
  <c r="F13" i="6"/>
  <c r="E13" i="6"/>
  <c r="J6" i="6"/>
  <c r="I6" i="6"/>
  <c r="H6" i="6"/>
  <c r="G6" i="6"/>
  <c r="F6" i="6"/>
  <c r="E6" i="6"/>
  <c r="E3" i="6"/>
  <c r="F3" i="6" s="1"/>
  <c r="G3" i="6" s="1"/>
  <c r="H3" i="6" s="1"/>
  <c r="I3" i="6" s="1"/>
  <c r="J3" i="6" s="1"/>
  <c r="O16" i="5"/>
  <c r="H27" i="5"/>
  <c r="H28" i="5" s="1"/>
  <c r="R19" i="5"/>
  <c r="I28" i="5"/>
  <c r="J20" i="5"/>
  <c r="L20" i="5"/>
  <c r="K20" i="5"/>
  <c r="D31" i="5"/>
  <c r="E31" i="5" s="1"/>
  <c r="F31" i="5" s="1"/>
  <c r="G31" i="5" s="1"/>
  <c r="H31" i="5" s="1"/>
  <c r="I31" i="5" s="1"/>
  <c r="J31" i="5" s="1"/>
  <c r="K31" i="5" s="1"/>
  <c r="L31" i="5" s="1"/>
  <c r="M31" i="5" s="1"/>
  <c r="N31" i="5" s="1"/>
  <c r="O31" i="5" s="1"/>
  <c r="P31" i="5" s="1"/>
  <c r="Q31" i="5" s="1"/>
  <c r="Q28" i="5"/>
  <c r="P28" i="5"/>
  <c r="O28" i="5"/>
  <c r="N28" i="5"/>
  <c r="M28" i="5"/>
  <c r="L28" i="5"/>
  <c r="K28" i="5"/>
  <c r="J28" i="5"/>
  <c r="G28" i="5"/>
  <c r="F28" i="5"/>
  <c r="D28" i="5"/>
  <c r="C28" i="5"/>
  <c r="R26" i="5"/>
  <c r="R25" i="5"/>
  <c r="R24" i="5"/>
  <c r="R23" i="5"/>
  <c r="Q20" i="5"/>
  <c r="P20" i="5"/>
  <c r="O20" i="5"/>
  <c r="N20" i="5"/>
  <c r="M20" i="5"/>
  <c r="I20" i="5"/>
  <c r="H20" i="5"/>
  <c r="G20" i="5"/>
  <c r="F20" i="5"/>
  <c r="D20" i="5"/>
  <c r="C20" i="5"/>
  <c r="C30" i="5" s="1"/>
  <c r="R18" i="5"/>
  <c r="R17" i="5"/>
  <c r="R16" i="5"/>
  <c r="R15" i="5"/>
  <c r="R14" i="5"/>
  <c r="R13" i="5"/>
  <c r="R12" i="5"/>
  <c r="R11" i="5"/>
  <c r="R10" i="5"/>
  <c r="R8" i="5"/>
  <c r="R7" i="5"/>
  <c r="R6" i="5"/>
  <c r="D29" i="4"/>
  <c r="E29" i="4" s="1"/>
  <c r="F29" i="4" s="1"/>
  <c r="G29" i="4" s="1"/>
  <c r="H29" i="4" s="1"/>
  <c r="I29" i="4" s="1"/>
  <c r="J29" i="4" s="1"/>
  <c r="K29" i="4" s="1"/>
  <c r="L29" i="4" s="1"/>
  <c r="M29" i="4" s="1"/>
  <c r="N29" i="4" s="1"/>
  <c r="O29" i="4" s="1"/>
  <c r="P29" i="4" s="1"/>
  <c r="Q29" i="4" s="1"/>
  <c r="Q26" i="4"/>
  <c r="P26" i="4"/>
  <c r="O26" i="4"/>
  <c r="N26" i="4"/>
  <c r="M26" i="4"/>
  <c r="L26" i="4"/>
  <c r="K26" i="4"/>
  <c r="J26" i="4"/>
  <c r="I26" i="4"/>
  <c r="H26" i="4"/>
  <c r="G26" i="4"/>
  <c r="F26" i="4"/>
  <c r="D26" i="4"/>
  <c r="C26" i="4"/>
  <c r="C28" i="4" s="1"/>
  <c r="R25" i="4"/>
  <c r="R24" i="4"/>
  <c r="R23" i="4"/>
  <c r="R22" i="4"/>
  <c r="Q19" i="4"/>
  <c r="P19" i="4"/>
  <c r="O19" i="4"/>
  <c r="N19" i="4"/>
  <c r="M19" i="4"/>
  <c r="L19" i="4"/>
  <c r="K19" i="4"/>
  <c r="J19" i="4"/>
  <c r="I19" i="4"/>
  <c r="H19" i="4"/>
  <c r="G19" i="4"/>
  <c r="F19" i="4"/>
  <c r="D19" i="4"/>
  <c r="C19" i="4"/>
  <c r="R18" i="4"/>
  <c r="R17" i="4"/>
  <c r="R16" i="4"/>
  <c r="R15" i="4"/>
  <c r="R14" i="4"/>
  <c r="R13" i="4"/>
  <c r="R12" i="4"/>
  <c r="R11" i="4"/>
  <c r="R10" i="4"/>
  <c r="R8" i="4"/>
  <c r="R7" i="4"/>
  <c r="R6" i="4"/>
  <c r="F35" i="9" l="1"/>
  <c r="D35" i="9"/>
  <c r="H84" i="13"/>
  <c r="H35" i="13"/>
  <c r="D54" i="13"/>
  <c r="D55" i="13" s="1"/>
  <c r="F73" i="13"/>
  <c r="E54" i="13"/>
  <c r="E55" i="13" s="1"/>
  <c r="I84" i="13"/>
  <c r="F41" i="13"/>
  <c r="E74" i="13"/>
  <c r="E77" i="13" s="1"/>
  <c r="G35" i="9"/>
  <c r="H35" i="9"/>
  <c r="E75" i="9"/>
  <c r="E77" i="9"/>
  <c r="D77" i="9"/>
  <c r="H84" i="9"/>
  <c r="I35" i="9"/>
  <c r="I84" i="9"/>
  <c r="J35" i="9"/>
  <c r="J84" i="9"/>
  <c r="E85" i="9"/>
  <c r="H54" i="9"/>
  <c r="G85" i="9"/>
  <c r="H85" i="9"/>
  <c r="G54" i="9"/>
  <c r="G55" i="9" s="1"/>
  <c r="F85" i="9"/>
  <c r="E35" i="9"/>
  <c r="E84" i="9"/>
  <c r="F84" i="9"/>
  <c r="D86" i="9"/>
  <c r="G84" i="9"/>
  <c r="D54" i="9"/>
  <c r="F73" i="9"/>
  <c r="E54" i="9"/>
  <c r="F54" i="9"/>
  <c r="F55" i="9" s="1"/>
  <c r="E35" i="6"/>
  <c r="F35" i="6"/>
  <c r="F55" i="6" s="1"/>
  <c r="D35" i="6"/>
  <c r="E73" i="6"/>
  <c r="H35" i="6"/>
  <c r="J35" i="6"/>
  <c r="G35" i="6"/>
  <c r="I35" i="6"/>
  <c r="D86" i="8"/>
  <c r="E86" i="8"/>
  <c r="F86" i="8"/>
  <c r="J86" i="8"/>
  <c r="G86" i="8"/>
  <c r="H86" i="8"/>
  <c r="D54" i="8"/>
  <c r="D55" i="8" s="1"/>
  <c r="F73" i="8"/>
  <c r="E54" i="8"/>
  <c r="E55" i="8" s="1"/>
  <c r="F54" i="8"/>
  <c r="F55" i="8" s="1"/>
  <c r="G54" i="8"/>
  <c r="G55" i="8" s="1"/>
  <c r="H54" i="8"/>
  <c r="H55" i="8" s="1"/>
  <c r="I84" i="8"/>
  <c r="I86" i="8" s="1"/>
  <c r="I54" i="8"/>
  <c r="I55" i="8" s="1"/>
  <c r="J54" i="8"/>
  <c r="J55" i="8" s="1"/>
  <c r="E74" i="8"/>
  <c r="E77" i="8" s="1"/>
  <c r="D54" i="6"/>
  <c r="E54" i="6"/>
  <c r="F54" i="6"/>
  <c r="G54" i="6"/>
  <c r="H54" i="6"/>
  <c r="I54" i="6"/>
  <c r="J54" i="6"/>
  <c r="R26" i="4"/>
  <c r="D28" i="4"/>
  <c r="F28" i="4" s="1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19" i="4"/>
  <c r="R27" i="5"/>
  <c r="D30" i="5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R28" i="5"/>
  <c r="R20" i="5"/>
  <c r="H86" i="9" l="1"/>
  <c r="H55" i="9"/>
  <c r="H56" i="9" s="1"/>
  <c r="D55" i="9"/>
  <c r="D56" i="9" s="1"/>
  <c r="E56" i="13"/>
  <c r="E79" i="13"/>
  <c r="E81" i="13" s="1"/>
  <c r="E83" i="13" s="1"/>
  <c r="D56" i="13"/>
  <c r="D79" i="13"/>
  <c r="D81" i="13" s="1"/>
  <c r="D83" i="13" s="1"/>
  <c r="G73" i="13"/>
  <c r="F75" i="13"/>
  <c r="F77" i="13" s="1"/>
  <c r="F85" i="13"/>
  <c r="F86" i="13" s="1"/>
  <c r="G41" i="13"/>
  <c r="F54" i="13"/>
  <c r="F55" i="13" s="1"/>
  <c r="E86" i="9"/>
  <c r="H79" i="9"/>
  <c r="H81" i="9" s="1"/>
  <c r="G86" i="9"/>
  <c r="I85" i="9"/>
  <c r="I86" i="9" s="1"/>
  <c r="I54" i="9"/>
  <c r="I55" i="9" s="1"/>
  <c r="G56" i="9"/>
  <c r="G79" i="9"/>
  <c r="G81" i="9" s="1"/>
  <c r="E55" i="9"/>
  <c r="E56" i="9" s="1"/>
  <c r="F86" i="9"/>
  <c r="F56" i="9"/>
  <c r="F79" i="9"/>
  <c r="F81" i="9" s="1"/>
  <c r="G73" i="9"/>
  <c r="F75" i="9"/>
  <c r="F77" i="9" s="1"/>
  <c r="E55" i="6"/>
  <c r="H55" i="6"/>
  <c r="H56" i="6" s="1"/>
  <c r="H84" i="6" s="1"/>
  <c r="E75" i="6"/>
  <c r="I55" i="6"/>
  <c r="I56" i="6" s="1"/>
  <c r="I84" i="6" s="1"/>
  <c r="G55" i="6"/>
  <c r="G79" i="6" s="1"/>
  <c r="G81" i="6" s="1"/>
  <c r="E74" i="6"/>
  <c r="F73" i="6"/>
  <c r="G73" i="6" s="1"/>
  <c r="D55" i="6"/>
  <c r="D79" i="6" s="1"/>
  <c r="J55" i="6"/>
  <c r="J56" i="6" s="1"/>
  <c r="J84" i="6" s="1"/>
  <c r="G79" i="8"/>
  <c r="G81" i="8" s="1"/>
  <c r="G56" i="8"/>
  <c r="F56" i="8"/>
  <c r="F79" i="8"/>
  <c r="F81" i="8" s="1"/>
  <c r="F83" i="8" s="1"/>
  <c r="D56" i="8"/>
  <c r="D79" i="8"/>
  <c r="D81" i="8" s="1"/>
  <c r="D83" i="8" s="1"/>
  <c r="J79" i="8"/>
  <c r="J81" i="8" s="1"/>
  <c r="J56" i="8"/>
  <c r="I56" i="8"/>
  <c r="I79" i="8"/>
  <c r="I81" i="8" s="1"/>
  <c r="G73" i="8"/>
  <c r="F75" i="8"/>
  <c r="F77" i="8" s="1"/>
  <c r="E56" i="8"/>
  <c r="E79" i="8"/>
  <c r="E81" i="8" s="1"/>
  <c r="E83" i="8" s="1"/>
  <c r="H56" i="8"/>
  <c r="H79" i="8"/>
  <c r="H81" i="8" s="1"/>
  <c r="F79" i="6"/>
  <c r="F56" i="6"/>
  <c r="E79" i="6"/>
  <c r="E56" i="6"/>
  <c r="E84" i="6" s="1"/>
  <c r="D79" i="9" l="1"/>
  <c r="D81" i="9" s="1"/>
  <c r="D83" i="9" s="1"/>
  <c r="D111" i="9" s="1"/>
  <c r="D88" i="13"/>
  <c r="D111" i="13"/>
  <c r="E88" i="13"/>
  <c r="E111" i="13"/>
  <c r="F79" i="13"/>
  <c r="F81" i="13" s="1"/>
  <c r="F83" i="13"/>
  <c r="F56" i="13"/>
  <c r="G85" i="13"/>
  <c r="G86" i="13" s="1"/>
  <c r="H41" i="13"/>
  <c r="G54" i="13"/>
  <c r="G55" i="13" s="1"/>
  <c r="G74" i="13"/>
  <c r="H73" i="13"/>
  <c r="G75" i="13"/>
  <c r="E79" i="9"/>
  <c r="E81" i="9" s="1"/>
  <c r="E83" i="9" s="1"/>
  <c r="E88" i="9" s="1"/>
  <c r="D88" i="9"/>
  <c r="J54" i="9"/>
  <c r="J55" i="9" s="1"/>
  <c r="J85" i="9"/>
  <c r="J86" i="9" s="1"/>
  <c r="I79" i="9"/>
  <c r="I81" i="9" s="1"/>
  <c r="I56" i="9"/>
  <c r="F83" i="9"/>
  <c r="F88" i="9" s="1"/>
  <c r="D56" i="6"/>
  <c r="D84" i="6" s="1"/>
  <c r="D86" i="6" s="1"/>
  <c r="F88" i="8"/>
  <c r="F110" i="6"/>
  <c r="E88" i="8"/>
  <c r="E110" i="6"/>
  <c r="D88" i="8"/>
  <c r="D110" i="6"/>
  <c r="G74" i="9"/>
  <c r="H73" i="9" s="1"/>
  <c r="G75" i="9"/>
  <c r="H79" i="6"/>
  <c r="H81" i="6" s="1"/>
  <c r="F75" i="6"/>
  <c r="G56" i="6"/>
  <c r="I79" i="6"/>
  <c r="J79" i="6"/>
  <c r="J81" i="6"/>
  <c r="I81" i="6"/>
  <c r="D81" i="6"/>
  <c r="G74" i="6"/>
  <c r="H73" i="6" s="1"/>
  <c r="F81" i="6"/>
  <c r="E77" i="6"/>
  <c r="E86" i="6"/>
  <c r="E88" i="6" s="1"/>
  <c r="E90" i="6"/>
  <c r="E92" i="6" s="1"/>
  <c r="F84" i="6"/>
  <c r="F86" i="6" s="1"/>
  <c r="F88" i="6" s="1"/>
  <c r="E81" i="6"/>
  <c r="G74" i="8"/>
  <c r="H73" i="8"/>
  <c r="G75" i="8"/>
  <c r="G75" i="6"/>
  <c r="F77" i="6"/>
  <c r="H74" i="13" l="1"/>
  <c r="I73" i="13"/>
  <c r="H75" i="13"/>
  <c r="G77" i="13"/>
  <c r="G56" i="13"/>
  <c r="G79" i="13"/>
  <c r="G81" i="13" s="1"/>
  <c r="G83" i="13" s="1"/>
  <c r="H54" i="13"/>
  <c r="H55" i="13" s="1"/>
  <c r="H85" i="13"/>
  <c r="H86" i="13" s="1"/>
  <c r="I41" i="13"/>
  <c r="F111" i="13"/>
  <c r="F88" i="13"/>
  <c r="G77" i="9"/>
  <c r="G83" i="9" s="1"/>
  <c r="G88" i="9" s="1"/>
  <c r="E111" i="9"/>
  <c r="F111" i="9"/>
  <c r="J79" i="9"/>
  <c r="J81" i="9" s="1"/>
  <c r="J56" i="9"/>
  <c r="H74" i="9"/>
  <c r="I73" i="9"/>
  <c r="H75" i="9"/>
  <c r="D83" i="6"/>
  <c r="D111" i="6" s="1"/>
  <c r="E83" i="6"/>
  <c r="E111" i="6" s="1"/>
  <c r="E94" i="6"/>
  <c r="E96" i="6" s="1"/>
  <c r="E98" i="6" s="1"/>
  <c r="G77" i="6"/>
  <c r="D88" i="6"/>
  <c r="H74" i="8"/>
  <c r="I73" i="8"/>
  <c r="H75" i="8"/>
  <c r="G77" i="8"/>
  <c r="G83" i="8" s="1"/>
  <c r="F83" i="6"/>
  <c r="F111" i="6" s="1"/>
  <c r="H74" i="6"/>
  <c r="H75" i="6"/>
  <c r="G111" i="13" l="1"/>
  <c r="G88" i="13"/>
  <c r="I85" i="13"/>
  <c r="I86" i="13" s="1"/>
  <c r="J41" i="13"/>
  <c r="I54" i="13"/>
  <c r="I55" i="13" s="1"/>
  <c r="H56" i="13"/>
  <c r="H79" i="13"/>
  <c r="H81" i="13" s="1"/>
  <c r="I74" i="13"/>
  <c r="J73" i="13"/>
  <c r="I75" i="13"/>
  <c r="H77" i="13"/>
  <c r="H83" i="13" s="1"/>
  <c r="H77" i="9"/>
  <c r="H83" i="9" s="1"/>
  <c r="G111" i="9"/>
  <c r="H88" i="9"/>
  <c r="H111" i="9"/>
  <c r="G88" i="8"/>
  <c r="G110" i="6"/>
  <c r="I75" i="9"/>
  <c r="I74" i="9"/>
  <c r="D90" i="6"/>
  <c r="D85" i="6"/>
  <c r="F85" i="6"/>
  <c r="F90" i="6"/>
  <c r="E85" i="6"/>
  <c r="E100" i="6"/>
  <c r="I73" i="6"/>
  <c r="I75" i="6" s="1"/>
  <c r="H86" i="6"/>
  <c r="H88" i="6" s="1"/>
  <c r="H90" i="6" s="1"/>
  <c r="G83" i="6"/>
  <c r="G111" i="6" s="1"/>
  <c r="G84" i="6"/>
  <c r="I75" i="8"/>
  <c r="I74" i="8"/>
  <c r="J73" i="8" s="1"/>
  <c r="H77" i="8"/>
  <c r="H83" i="8" s="1"/>
  <c r="I74" i="6"/>
  <c r="H77" i="6"/>
  <c r="I77" i="9" l="1"/>
  <c r="I83" i="9" s="1"/>
  <c r="I88" i="9" s="1"/>
  <c r="H111" i="13"/>
  <c r="H88" i="13"/>
  <c r="J74" i="13"/>
  <c r="J75" i="13"/>
  <c r="I77" i="13"/>
  <c r="I56" i="13"/>
  <c r="I79" i="13"/>
  <c r="I81" i="13" s="1"/>
  <c r="I83" i="13" s="1"/>
  <c r="J85" i="13"/>
  <c r="J86" i="13" s="1"/>
  <c r="J54" i="13"/>
  <c r="J55" i="13" s="1"/>
  <c r="H88" i="8"/>
  <c r="H110" i="6"/>
  <c r="J73" i="9"/>
  <c r="G86" i="6"/>
  <c r="D87" i="6"/>
  <c r="G85" i="6"/>
  <c r="D92" i="6"/>
  <c r="H83" i="6"/>
  <c r="H111" i="6" s="1"/>
  <c r="H92" i="6"/>
  <c r="J73" i="6"/>
  <c r="J74" i="6" s="1"/>
  <c r="I86" i="6"/>
  <c r="I88" i="6" s="1"/>
  <c r="I90" i="6" s="1"/>
  <c r="E102" i="6"/>
  <c r="E87" i="6"/>
  <c r="F92" i="6"/>
  <c r="F87" i="6"/>
  <c r="I77" i="8"/>
  <c r="I83" i="8" s="1"/>
  <c r="J74" i="8"/>
  <c r="J75" i="8"/>
  <c r="I77" i="6"/>
  <c r="I111" i="9" l="1"/>
  <c r="I111" i="13"/>
  <c r="I88" i="13"/>
  <c r="J56" i="13"/>
  <c r="J79" i="13"/>
  <c r="J81" i="13" s="1"/>
  <c r="J77" i="13"/>
  <c r="J83" i="13" s="1"/>
  <c r="I88" i="8"/>
  <c r="I110" i="6"/>
  <c r="J75" i="9"/>
  <c r="J74" i="9"/>
  <c r="J77" i="9" s="1"/>
  <c r="J83" i="9" s="1"/>
  <c r="J86" i="6"/>
  <c r="J88" i="6" s="1"/>
  <c r="J90" i="6" s="1"/>
  <c r="F94" i="6"/>
  <c r="J75" i="6"/>
  <c r="G87" i="6"/>
  <c r="I92" i="6"/>
  <c r="E89" i="6"/>
  <c r="E104" i="6"/>
  <c r="D89" i="6"/>
  <c r="H94" i="6"/>
  <c r="H96" i="6" s="1"/>
  <c r="H98" i="6" s="1"/>
  <c r="H100" i="6" s="1"/>
  <c r="G88" i="6"/>
  <c r="D94" i="6"/>
  <c r="I83" i="6"/>
  <c r="I111" i="6" s="1"/>
  <c r="H85" i="6"/>
  <c r="F89" i="6"/>
  <c r="J77" i="8"/>
  <c r="J83" i="8" s="1"/>
  <c r="J111" i="13" l="1"/>
  <c r="J88" i="13"/>
  <c r="J88" i="9"/>
  <c r="J111" i="9"/>
  <c r="J88" i="8"/>
  <c r="J110" i="6"/>
  <c r="D96" i="6"/>
  <c r="H102" i="6"/>
  <c r="H87" i="6"/>
  <c r="G90" i="6"/>
  <c r="J92" i="6"/>
  <c r="D91" i="6"/>
  <c r="I94" i="6"/>
  <c r="I96" i="6" s="1"/>
  <c r="I98" i="6" s="1"/>
  <c r="I100" i="6" s="1"/>
  <c r="J77" i="6"/>
  <c r="F96" i="6"/>
  <c r="I85" i="6"/>
  <c r="G89" i="6"/>
  <c r="E91" i="6"/>
  <c r="E106" i="6"/>
  <c r="F91" i="6"/>
  <c r="G91" i="6" l="1"/>
  <c r="G92" i="6"/>
  <c r="I102" i="6"/>
  <c r="I87" i="6"/>
  <c r="F93" i="6"/>
  <c r="H89" i="6"/>
  <c r="H104" i="6"/>
  <c r="F98" i="6"/>
  <c r="E108" i="6"/>
  <c r="E93" i="6"/>
  <c r="J83" i="6"/>
  <c r="J111" i="6" s="1"/>
  <c r="J94" i="6"/>
  <c r="J96" i="6" s="1"/>
  <c r="J98" i="6" s="1"/>
  <c r="D98" i="6"/>
  <c r="D93" i="6"/>
  <c r="F95" i="6" l="1"/>
  <c r="I89" i="6"/>
  <c r="I104" i="6"/>
  <c r="J100" i="6"/>
  <c r="J85" i="6"/>
  <c r="E95" i="6"/>
  <c r="F100" i="6"/>
  <c r="G94" i="6"/>
  <c r="H106" i="6"/>
  <c r="H91" i="6"/>
  <c r="D100" i="6"/>
  <c r="D102" i="6" s="1"/>
  <c r="D104" i="6" s="1"/>
  <c r="D106" i="6" s="1"/>
  <c r="D108" i="6" s="1"/>
  <c r="D95" i="6"/>
  <c r="D97" i="6" s="1"/>
  <c r="G93" i="6"/>
  <c r="E97" i="6" l="1"/>
  <c r="D99" i="6"/>
  <c r="J102" i="6"/>
  <c r="J87" i="6"/>
  <c r="H93" i="6"/>
  <c r="H108" i="6"/>
  <c r="I106" i="6"/>
  <c r="I91" i="6"/>
  <c r="G96" i="6"/>
  <c r="G98" i="6" s="1"/>
  <c r="F97" i="6"/>
  <c r="G95" i="6"/>
  <c r="F102" i="6"/>
  <c r="F104" i="6" s="1"/>
  <c r="H95" i="6" l="1"/>
  <c r="H97" i="6" s="1"/>
  <c r="G97" i="6"/>
  <c r="J89" i="6"/>
  <c r="J104" i="6"/>
  <c r="F99" i="6"/>
  <c r="G100" i="6"/>
  <c r="D101" i="6"/>
  <c r="D103" i="6" s="1"/>
  <c r="D105" i="6" s="1"/>
  <c r="D107" i="6" s="1"/>
  <c r="I93" i="6"/>
  <c r="I108" i="6"/>
  <c r="E99" i="6"/>
  <c r="G102" i="6" l="1"/>
  <c r="G104" i="6" s="1"/>
  <c r="E101" i="6"/>
  <c r="E103" i="6" s="1"/>
  <c r="E105" i="6" s="1"/>
  <c r="E107" i="6" s="1"/>
  <c r="J106" i="6"/>
  <c r="J91" i="6"/>
  <c r="G99" i="6"/>
  <c r="I95" i="6"/>
  <c r="H99" i="6"/>
  <c r="F101" i="6"/>
  <c r="F103" i="6" s="1"/>
  <c r="F105" i="6" s="1"/>
  <c r="F107" i="6" s="1"/>
  <c r="F106" i="6"/>
  <c r="F108" i="6" s="1"/>
  <c r="I97" i="6" l="1"/>
  <c r="G101" i="6"/>
  <c r="G103" i="6" s="1"/>
  <c r="G105" i="6" s="1"/>
  <c r="G107" i="6" s="1"/>
  <c r="J108" i="6"/>
  <c r="J93" i="6"/>
  <c r="G106" i="6"/>
  <c r="H101" i="6"/>
  <c r="H103" i="6" s="1"/>
  <c r="H105" i="6" s="1"/>
  <c r="H107" i="6" s="1"/>
  <c r="G108" i="6" l="1"/>
  <c r="J95" i="6"/>
  <c r="I99" i="6"/>
  <c r="I101" i="6" l="1"/>
  <c r="I103" i="6" s="1"/>
  <c r="I105" i="6" s="1"/>
  <c r="I107" i="6" s="1"/>
  <c r="J97" i="6"/>
  <c r="J99" i="6" l="1"/>
  <c r="J101" i="6" l="1"/>
  <c r="J103" i="6" s="1"/>
  <c r="J105" i="6" s="1"/>
  <c r="J10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Päivi Mäkinen</author>
    <author>Sari Kentta</author>
  </authors>
  <commentList>
    <comment ref="C3" authorId="0" shapeId="0" xr:uid="{F669DB24-443D-4E7D-9D41-B2CE037262D1}">
      <text>
        <r>
          <rPr>
            <sz val="9"/>
            <color indexed="81"/>
            <rFont val="Tahoma"/>
            <family val="2"/>
          </rPr>
          <t>Tarkista Alv% -sarakkeesta tulo- ja menokohtien alv-prosentit. Taulukko laskee niiden perusteella myyntien ja ostojen alvit</t>
        </r>
      </text>
    </comment>
    <comment ref="C79" authorId="1" shapeId="0" xr:uid="{03AD982D-0654-4F52-8704-AFAEAB6C72A7}">
      <text>
        <r>
          <rPr>
            <sz val="9"/>
            <color indexed="81"/>
            <rFont val="Tahoma"/>
            <family val="2"/>
          </rPr>
          <t xml:space="preserve">Voit muuttaa veroprosenttia tarvittaessa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Päivi Mäkinen</author>
    <author>Sari Kentta</author>
  </authors>
  <commentList>
    <comment ref="C3" authorId="0" shapeId="0" xr:uid="{CD4B8F08-7809-4744-93B2-A0DD124DCFDA}">
      <text>
        <r>
          <rPr>
            <sz val="9"/>
            <color indexed="81"/>
            <rFont val="Tahoma"/>
            <family val="2"/>
          </rPr>
          <t>Tarkista Alv% -sarakkeesta tulo- ja menokohtien alv-prosentit. Taulukko laskee niiden perusteella myyntien ja ostojen alvit</t>
        </r>
      </text>
    </comment>
    <comment ref="C79" authorId="1" shapeId="0" xr:uid="{24BB3E2F-4FA4-4051-8607-3F3171F19A4F}">
      <text>
        <r>
          <rPr>
            <sz val="9"/>
            <color indexed="81"/>
            <rFont val="Tahoma"/>
            <family val="2"/>
          </rPr>
          <t xml:space="preserve">Voit muuttaa veroprosenttia tarvittaessa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Päivi Mäkinen</author>
    <author>Sari Kentta</author>
  </authors>
  <commentList>
    <comment ref="C3" authorId="0" shapeId="0" xr:uid="{2CFED7FE-AF6C-49A7-997A-D9DD3DA02244}">
      <text>
        <r>
          <rPr>
            <sz val="9"/>
            <color indexed="81"/>
            <rFont val="Tahoma"/>
            <family val="2"/>
          </rPr>
          <t>Tarkista Alv% -sarakkeesta tulo- ja menokohtien alv-prosentit. Taulukko laskee niiden perusteella myyntien ja ostojen alvit</t>
        </r>
      </text>
    </comment>
    <comment ref="C79" authorId="1" shapeId="0" xr:uid="{4A75535E-C5E2-46FE-A1C8-9DED318133C7}">
      <text>
        <r>
          <rPr>
            <sz val="9"/>
            <color indexed="81"/>
            <rFont val="Tahoma"/>
            <family val="2"/>
          </rPr>
          <t xml:space="preserve">Voit muuttaa veroprosenttia tarvittaessa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Päivi Mäkinen</author>
    <author>Sari Kentta</author>
  </authors>
  <commentList>
    <comment ref="C3" authorId="0" shapeId="0" xr:uid="{894DCE7D-33E9-44FF-A54F-25E431620820}">
      <text>
        <r>
          <rPr>
            <sz val="9"/>
            <color indexed="81"/>
            <rFont val="Tahoma"/>
            <family val="2"/>
          </rPr>
          <t>Tarkista Alv% -sarakkeesta tulo- ja menokohtien alv-prosentit. Taulukko laskee niiden perusteella myyntien ja ostojen alvit</t>
        </r>
      </text>
    </comment>
    <comment ref="C79" authorId="1" shapeId="0" xr:uid="{7C2854CE-3A7D-4465-8CA4-FEFBE2AA2DF9}">
      <text>
        <r>
          <rPr>
            <sz val="9"/>
            <color indexed="81"/>
            <rFont val="Tahoma"/>
            <family val="2"/>
          </rPr>
          <t xml:space="preserve">Voit muuttaa veroprosenttia tarvittaessa
</t>
        </r>
      </text>
    </comment>
  </commentList>
</comments>
</file>

<file path=xl/sharedStrings.xml><?xml version="1.0" encoding="utf-8"?>
<sst xmlns="http://schemas.openxmlformats.org/spreadsheetml/2006/main" count="601" uniqueCount="125">
  <si>
    <t>Maksuvalmiuslaskelma</t>
  </si>
  <si>
    <t>Alv %</t>
  </si>
  <si>
    <t>MAATALOUDEN TULOT</t>
  </si>
  <si>
    <t xml:space="preserve"> KOTIELÄINTALOUDEN TULOT</t>
  </si>
  <si>
    <t xml:space="preserve"> +</t>
  </si>
  <si>
    <t>Kotieläintalouden myyntitulot</t>
  </si>
  <si>
    <t>Tuotantomäärä</t>
  </si>
  <si>
    <t>Yksikköhinta, €/yks</t>
  </si>
  <si>
    <t>Muut kotieläintalouden tulot</t>
  </si>
  <si>
    <t>Kotieläintalouden tuet</t>
  </si>
  <si>
    <t>Maidon tuotantotuki €/l tai palkkio</t>
  </si>
  <si>
    <t>KASVINVILJELYN TULOT</t>
  </si>
  <si>
    <t xml:space="preserve"> MAATALOUDEN MUUT TULOT</t>
  </si>
  <si>
    <t>+</t>
  </si>
  <si>
    <t>Maatalouden peltotuet/muut tuet</t>
  </si>
  <si>
    <t>MAATALOUDEN TULOT YHTEENSÄ</t>
  </si>
  <si>
    <t>MAATALOUDEN MENOT</t>
  </si>
  <si>
    <t xml:space="preserve"> -</t>
  </si>
  <si>
    <t>Eläinten osto</t>
  </si>
  <si>
    <t>Ostorehut</t>
  </si>
  <si>
    <t>Muut kotieläintal menot</t>
  </si>
  <si>
    <t>Lannoitteet, kalkit, siemenet</t>
  </si>
  <si>
    <t>Poltto- ja voiteluaineet</t>
  </si>
  <si>
    <t>Henkilöstökulut</t>
  </si>
  <si>
    <t>Ulkopuoliset palvelut</t>
  </si>
  <si>
    <t>Vuokrat</t>
  </si>
  <si>
    <t>Vakuutukset</t>
  </si>
  <si>
    <t>Kunnossapitomenot (kone- ja kalusto)</t>
  </si>
  <si>
    <t>Sähkö, vesi, ym. kiinteistökulut</t>
  </si>
  <si>
    <t>Kirjanpito, toimistokulut</t>
  </si>
  <si>
    <t>-</t>
  </si>
  <si>
    <t>Muut menot 14 %</t>
  </si>
  <si>
    <t>Muut menot 10 %</t>
  </si>
  <si>
    <t>Muut menot 0 %</t>
  </si>
  <si>
    <t>MAATALOUDEN MENOT YHTEENSÄ</t>
  </si>
  <si>
    <t>Käyttökate €</t>
  </si>
  <si>
    <t>Käyttökate -%</t>
  </si>
  <si>
    <t>METSÄTALOUDEN TULOT</t>
  </si>
  <si>
    <t>Metsätalouden tulot</t>
  </si>
  <si>
    <t>Metätalouden menot</t>
  </si>
  <si>
    <t>MUUT YRITYSTOIMINNAN TULOT</t>
  </si>
  <si>
    <t>Muut yritystoiminnan tulot</t>
  </si>
  <si>
    <t>Muut yritystoiminnan menot</t>
  </si>
  <si>
    <t>MAATILAN KEHITYSMENOT</t>
  </si>
  <si>
    <t>Investoinnit</t>
  </si>
  <si>
    <t>Kone/kalustomyynti</t>
  </si>
  <si>
    <t>Investointiavustukset</t>
  </si>
  <si>
    <t>Netto investoinnit</t>
  </si>
  <si>
    <t>LAINAN LYHENNYS</t>
  </si>
  <si>
    <t>KORKOMENOT</t>
  </si>
  <si>
    <t>LAINAN NOSTO</t>
  </si>
  <si>
    <t>Netto lainanlyhennys</t>
  </si>
  <si>
    <r>
      <rPr>
        <b/>
        <sz val="11"/>
        <color theme="1"/>
        <rFont val="Calibri"/>
        <family val="2"/>
        <scheme val="minor"/>
      </rPr>
      <t>VEROT</t>
    </r>
    <r>
      <rPr>
        <sz val="11"/>
        <color theme="1"/>
        <rFont val="Calibri"/>
        <family val="2"/>
        <scheme val="minor"/>
      </rPr>
      <t xml:space="preserve"> (ennakko- ja jälkiverot)</t>
    </r>
  </si>
  <si>
    <t>YKSITYISMENOT</t>
  </si>
  <si>
    <t>Kassa kauden lopussa (ilman alv)</t>
  </si>
  <si>
    <t>Myyntien alv</t>
  </si>
  <si>
    <t>Ostojen alv</t>
  </si>
  <si>
    <r>
      <t xml:space="preserve">Erotus +/- </t>
    </r>
    <r>
      <rPr>
        <b/>
        <i/>
        <sz val="9"/>
        <color theme="1"/>
        <rFont val="Calibri"/>
        <family val="2"/>
        <scheme val="minor"/>
      </rPr>
      <t>(-)palautus</t>
    </r>
  </si>
  <si>
    <t>Kassa kauden lopussa (mukana alv)</t>
  </si>
  <si>
    <t>Kommentoi ajatuksiasi maksuvalmiuslaskelman laadinnasta ja miten ajattelit hyödyntää saamaasi tietoa oman yritystoiminnan talouden johtamisessa.</t>
  </si>
  <si>
    <t>Menot yhteensä</t>
  </si>
  <si>
    <t>Ennakkoverot, alvit, jäännösverot</t>
  </si>
  <si>
    <t>Urakointipalvelut</t>
  </si>
  <si>
    <t>Peltoviljelyn kustannukset</t>
  </si>
  <si>
    <t>Menot</t>
  </si>
  <si>
    <t>Tulot yhteensä</t>
  </si>
  <si>
    <t>Muut tulot</t>
  </si>
  <si>
    <t>Tulot</t>
  </si>
  <si>
    <t>Hehtaarit</t>
  </si>
  <si>
    <t>Yksikköhinta, €/kg</t>
  </si>
  <si>
    <t>Kaura</t>
  </si>
  <si>
    <t>Ohra</t>
  </si>
  <si>
    <t>Satotaso kg/ha</t>
  </si>
  <si>
    <t>Rapsi</t>
  </si>
  <si>
    <t>Maatalouden muut tulot alv 25,5</t>
  </si>
  <si>
    <t>Maatalouden muut tulot alv 13,5</t>
  </si>
  <si>
    <t>Maatalouden muut tulot alv 0</t>
  </si>
  <si>
    <t>Muut menot 25,5 %</t>
  </si>
  <si>
    <t>Lainamäärä</t>
  </si>
  <si>
    <t>Maatilayrityksen budjetti ja sen seuranta</t>
  </si>
  <si>
    <t>Koko vuosi</t>
  </si>
  <si>
    <t>marraskuu</t>
  </si>
  <si>
    <t>joulukuu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</si>
  <si>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</si>
  <si>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</si>
  <si>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</si>
  <si>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</si>
  <si>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</si>
  <si>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</si>
  <si>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</si>
  <si>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</si>
  <si>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</si>
  <si>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</si>
  <si>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Viime vuosi</t>
  </si>
  <si>
    <t>tänä vuonna</t>
  </si>
  <si>
    <t>Saldo kauden alussa</t>
  </si>
  <si>
    <t>HUOM! ALVilliset hinnat</t>
  </si>
  <si>
    <t>Eläintuotannon kustannukset</t>
  </si>
  <si>
    <t>Polttoaine</t>
  </si>
  <si>
    <t xml:space="preserve"> </t>
  </si>
  <si>
    <t>Huolto- ja korjauskustann.</t>
  </si>
  <si>
    <t>Sähkö</t>
  </si>
  <si>
    <t>Palkkakulut (ei omat)</t>
  </si>
  <si>
    <t>Muut kulut</t>
  </si>
  <si>
    <t>Lainojen hoitokulut (korot ym.)</t>
  </si>
  <si>
    <t>Yksityistalous (oma palkka)</t>
  </si>
  <si>
    <t>Maitotulot/myyntitulot</t>
  </si>
  <si>
    <t>alv: palautus(+) maksettava (-)</t>
  </si>
  <si>
    <t>Tuet</t>
  </si>
  <si>
    <t>37550, 82000</t>
  </si>
  <si>
    <t>Saldo kk viimeinen päivä</t>
  </si>
  <si>
    <t>Tililuotto</t>
  </si>
  <si>
    <t>koneet, lainat</t>
  </si>
  <si>
    <t>Investointi</t>
  </si>
  <si>
    <t>Lainan nosto</t>
  </si>
  <si>
    <t>Kassa normaalilaskelmalla</t>
  </si>
  <si>
    <t>Riskiero</t>
  </si>
  <si>
    <t>Maksuvalmiuslaskelma viljan hinta -10%</t>
  </si>
  <si>
    <t>Investoinnista selvitään vaikka viljan hinta tippuisi -10 %</t>
  </si>
  <si>
    <t>Lannoitekustannukset nousevat 3 % vuosittain</t>
  </si>
  <si>
    <t>Investoinnista selvitään vaikka Lannoite- ja polttoainekustannukset nousevat</t>
  </si>
  <si>
    <t>Saatava hinta laskee -10% investoinnin jälkeen</t>
  </si>
  <si>
    <t>Investointivuonna polttoaine kustannukset nousevat 20 % pysyvästi</t>
  </si>
  <si>
    <t>Yksittäinen huono vuosi 2029</t>
  </si>
  <si>
    <t xml:space="preserve">2029 vuosi menee reilusti miinuksen puolelle.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</si>
</sst>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\ 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60">
    <xf numFmtId="0" fontId="0" fillId="0" borderId="0" xfId="0"/>
    <xf numFmtId="0" fontId="5" fillId="0" borderId="0" xfId="0" applyFont="1"/>
    <xf numFmtId="0" fontId="3" fillId="0" borderId="5" xfId="1" applyFont="1" applyBorder="1" applyAlignment="1">
      <alignment horizontal="right"/>
    </xf>
    <xf numFmtId="0" fontId="4" fillId="0" borderId="9" xfId="1" applyFont="1" applyBorder="1"/>
    <xf numFmtId="0" fontId="7" fillId="0" borderId="5" xfId="0" applyFont="1" applyBorder="1"/>
    <xf numFmtId="0" fontId="7" fillId="0" borderId="0" xfId="0" applyFont="1"/>
    <xf numFmtId="0" fontId="7" fillId="0" borderId="12" xfId="0" applyFont="1" applyBorder="1"/>
    <xf numFmtId="0" fontId="4" fillId="0" borderId="12" xfId="1" applyFont="1" applyBorder="1"/>
    <xf numFmtId="0" fontId="4" fillId="0" borderId="5" xfId="1" applyFont="1" applyBorder="1"/>
    <xf numFmtId="0" fontId="4" fillId="0" borderId="0" xfId="1" applyFont="1"/>
    <xf numFmtId="0" fontId="1" fillId="0" borderId="0" xfId="0" applyFont="1"/>
    <xf numFmtId="0" fontId="0" fillId="0" borderId="5" xfId="0" applyBorder="1" applyAlignment="1">
      <alignment horizontal="right"/>
    </xf>
    <xf numFmtId="0" fontId="4" fillId="0" borderId="16" xfId="1" applyFont="1" applyBorder="1"/>
    <xf numFmtId="49" fontId="0" fillId="0" borderId="12" xfId="0" applyNumberFormat="1" applyBorder="1"/>
    <xf numFmtId="2" fontId="4" fillId="0" borderId="0" xfId="1" applyNumberFormat="1" applyFont="1"/>
    <xf numFmtId="0" fontId="4" fillId="0" borderId="21" xfId="1" applyFont="1" applyBorder="1"/>
    <xf numFmtId="0" fontId="4" fillId="0" borderId="23" xfId="1" applyFont="1" applyBorder="1"/>
    <xf numFmtId="0" fontId="1" fillId="0" borderId="16" xfId="0" applyFont="1" applyBorder="1"/>
    <xf numFmtId="0" fontId="3" fillId="3" borderId="5" xfId="1" applyFont="1" applyFill="1" applyBorder="1" applyAlignment="1">
      <alignment horizontal="left" indent="2"/>
    </xf>
    <xf numFmtId="0" fontId="0" fillId="3" borderId="0" xfId="0" applyFill="1"/>
    <xf numFmtId="0" fontId="1" fillId="0" borderId="6" xfId="0" applyFont="1" applyBorder="1"/>
    <xf numFmtId="0" fontId="4" fillId="0" borderId="7" xfId="1" applyFont="1" applyBorder="1"/>
    <xf numFmtId="0" fontId="10" fillId="4" borderId="2" xfId="0" applyFont="1" applyFill="1" applyBorder="1"/>
    <xf numFmtId="0" fontId="0" fillId="3" borderId="19" xfId="0" applyFill="1" applyBorder="1"/>
    <xf numFmtId="0" fontId="10" fillId="5" borderId="2" xfId="0" applyFont="1" applyFill="1" applyBorder="1"/>
    <xf numFmtId="0" fontId="0" fillId="6" borderId="0" xfId="0" applyFill="1"/>
    <xf numFmtId="0" fontId="1" fillId="6" borderId="0" xfId="0" applyFont="1" applyFill="1"/>
    <xf numFmtId="2" fontId="2" fillId="0" borderId="1" xfId="0" applyNumberFormat="1" applyFont="1" applyBorder="1"/>
    <xf numFmtId="2" fontId="3" fillId="0" borderId="1" xfId="0" applyNumberFormat="1" applyFont="1" applyBorder="1"/>
    <xf numFmtId="2" fontId="0" fillId="0" borderId="0" xfId="0" applyNumberFormat="1"/>
    <xf numFmtId="0" fontId="0" fillId="6" borderId="22" xfId="0" applyFill="1" applyBorder="1"/>
    <xf numFmtId="2" fontId="3" fillId="0" borderId="26" xfId="0" applyNumberFormat="1" applyFont="1" applyBorder="1"/>
    <xf numFmtId="2" fontId="4" fillId="0" borderId="25" xfId="1" applyNumberFormat="1" applyFont="1" applyBorder="1"/>
    <xf numFmtId="2" fontId="0" fillId="0" borderId="25" xfId="0" applyNumberFormat="1" applyBorder="1"/>
    <xf numFmtId="1" fontId="3" fillId="0" borderId="0" xfId="1" applyNumberFormat="1" applyFont="1"/>
    <xf numFmtId="1" fontId="7" fillId="0" borderId="0" xfId="0" applyNumberFormat="1" applyFont="1" applyProtection="1">
      <protection locked="0"/>
    </xf>
    <xf numFmtId="1" fontId="3" fillId="0" borderId="0" xfId="1" applyNumberFormat="1" applyFont="1" applyProtection="1">
      <protection locked="0"/>
    </xf>
    <xf numFmtId="1" fontId="0" fillId="0" borderId="0" xfId="0" applyNumberFormat="1" applyProtection="1">
      <protection locked="0"/>
    </xf>
    <xf numFmtId="0" fontId="3" fillId="0" borderId="0" xfId="1" applyFont="1"/>
    <xf numFmtId="2" fontId="3" fillId="0" borderId="0" xfId="1" applyNumberFormat="1" applyFont="1"/>
    <xf numFmtId="0" fontId="9" fillId="0" borderId="4" xfId="1" applyFont="1" applyBorder="1"/>
    <xf numFmtId="0" fontId="5" fillId="0" borderId="2" xfId="1" applyFont="1" applyBorder="1" applyProtection="1">
      <protection locked="0"/>
    </xf>
    <xf numFmtId="2" fontId="5" fillId="0" borderId="2" xfId="1" applyNumberFormat="1" applyFont="1" applyBorder="1"/>
    <xf numFmtId="2" fontId="5" fillId="0" borderId="28" xfId="1" applyNumberFormat="1" applyFont="1" applyBorder="1"/>
    <xf numFmtId="49" fontId="0" fillId="0" borderId="21" xfId="0" applyNumberFormat="1" applyBorder="1"/>
    <xf numFmtId="2" fontId="4" fillId="0" borderId="0" xfId="1" applyNumberFormat="1" applyFont="1" applyAlignment="1">
      <alignment horizontal="center" wrapText="1"/>
    </xf>
    <xf numFmtId="2" fontId="4" fillId="0" borderId="0" xfId="1" applyNumberFormat="1" applyFont="1" applyAlignment="1" applyProtection="1">
      <alignment horizontal="center" wrapText="1"/>
      <protection locked="0"/>
    </xf>
    <xf numFmtId="0" fontId="9" fillId="0" borderId="0" xfId="1" applyFont="1"/>
    <xf numFmtId="0" fontId="5" fillId="0" borderId="0" xfId="1" applyFont="1" applyProtection="1">
      <protection locked="0"/>
    </xf>
    <xf numFmtId="2" fontId="5" fillId="0" borderId="0" xfId="1" applyNumberFormat="1" applyFont="1"/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5" fillId="0" borderId="16" xfId="1" applyFont="1" applyBorder="1" applyProtection="1">
      <protection locked="0"/>
    </xf>
    <xf numFmtId="0" fontId="10" fillId="0" borderId="0" xfId="0" applyFont="1"/>
    <xf numFmtId="0" fontId="3" fillId="8" borderId="18" xfId="1" applyFont="1" applyFill="1" applyBorder="1" applyAlignment="1">
      <alignment horizontal="left" indent="2"/>
    </xf>
    <xf numFmtId="0" fontId="3" fillId="8" borderId="19" xfId="1" applyFont="1" applyFill="1" applyBorder="1"/>
    <xf numFmtId="2" fontId="3" fillId="8" borderId="19" xfId="1" applyNumberFormat="1" applyFont="1" applyFill="1" applyBorder="1"/>
    <xf numFmtId="2" fontId="3" fillId="8" borderId="29" xfId="1" applyNumberFormat="1" applyFont="1" applyFill="1" applyBorder="1"/>
    <xf numFmtId="0" fontId="3" fillId="8" borderId="5" xfId="1" applyFont="1" applyFill="1" applyBorder="1" applyAlignment="1">
      <alignment horizontal="left" indent="2"/>
    </xf>
    <xf numFmtId="0" fontId="3" fillId="8" borderId="0" xfId="1" applyFont="1" applyFill="1"/>
    <xf numFmtId="1" fontId="3" fillId="8" borderId="13" xfId="1" applyNumberFormat="1" applyFont="1" applyFill="1" applyBorder="1"/>
    <xf numFmtId="49" fontId="0" fillId="0" borderId="32" xfId="0" applyNumberFormat="1" applyBorder="1"/>
    <xf numFmtId="0" fontId="9" fillId="0" borderId="34" xfId="1" applyFont="1" applyBorder="1"/>
    <xf numFmtId="0" fontId="5" fillId="0" borderId="34" xfId="1" applyFont="1" applyBorder="1" applyProtection="1">
      <protection locked="0"/>
    </xf>
    <xf numFmtId="2" fontId="5" fillId="0" borderId="34" xfId="1" applyNumberFormat="1" applyFont="1" applyBorder="1"/>
    <xf numFmtId="0" fontId="3" fillId="0" borderId="0" xfId="1" applyFont="1" applyProtection="1">
      <protection locked="0"/>
    </xf>
    <xf numFmtId="0" fontId="7" fillId="0" borderId="0" xfId="0" applyFont="1" applyAlignment="1">
      <alignment horizontal="right"/>
    </xf>
    <xf numFmtId="0" fontId="1" fillId="0" borderId="34" xfId="0" applyFont="1" applyBorder="1"/>
    <xf numFmtId="0" fontId="4" fillId="0" borderId="34" xfId="1" applyFont="1" applyBorder="1"/>
    <xf numFmtId="2" fontId="4" fillId="0" borderId="34" xfId="1" applyNumberFormat="1" applyFont="1" applyBorder="1" applyAlignment="1">
      <alignment horizontal="center" wrapText="1"/>
    </xf>
    <xf numFmtId="2" fontId="4" fillId="0" borderId="34" xfId="1" applyNumberFormat="1" applyFont="1" applyBorder="1" applyAlignment="1" applyProtection="1">
      <alignment horizontal="center" wrapText="1"/>
      <protection locked="0"/>
    </xf>
    <xf numFmtId="0" fontId="0" fillId="0" borderId="34" xfId="0" applyBorder="1"/>
    <xf numFmtId="0" fontId="7" fillId="0" borderId="34" xfId="0" applyFont="1" applyBorder="1"/>
    <xf numFmtId="1" fontId="7" fillId="0" borderId="34" xfId="0" applyNumberFormat="1" applyFont="1" applyBorder="1" applyProtection="1">
      <protection locked="0"/>
    </xf>
    <xf numFmtId="0" fontId="12" fillId="0" borderId="36" xfId="1" applyFont="1" applyBorder="1"/>
    <xf numFmtId="164" fontId="4" fillId="0" borderId="17" xfId="3" applyNumberFormat="1" applyFont="1" applyBorder="1"/>
    <xf numFmtId="0" fontId="1" fillId="0" borderId="0" xfId="0" applyFont="1" applyAlignment="1">
      <alignment horizontal="right"/>
    </xf>
    <xf numFmtId="164" fontId="4" fillId="0" borderId="22" xfId="3" applyNumberFormat="1" applyFont="1" applyBorder="1"/>
    <xf numFmtId="0" fontId="2" fillId="0" borderId="1" xfId="0" applyFont="1" applyBorder="1" applyAlignment="1">
      <alignment horizontal="left"/>
    </xf>
    <xf numFmtId="0" fontId="14" fillId="0" borderId="1" xfId="0" applyFont="1" applyBorder="1"/>
    <xf numFmtId="0" fontId="0" fillId="0" borderId="19" xfId="0" applyBorder="1"/>
    <xf numFmtId="9" fontId="13" fillId="0" borderId="0" xfId="2" applyFont="1"/>
    <xf numFmtId="0" fontId="13" fillId="0" borderId="0" xfId="1" applyFont="1"/>
    <xf numFmtId="164" fontId="13" fillId="0" borderId="0" xfId="3" applyNumberFormat="1" applyFont="1"/>
    <xf numFmtId="9" fontId="13" fillId="0" borderId="0" xfId="1" applyNumberFormat="1" applyFont="1"/>
    <xf numFmtId="0" fontId="1" fillId="0" borderId="19" xfId="0" applyFont="1" applyBorder="1"/>
    <xf numFmtId="0" fontId="15" fillId="0" borderId="34" xfId="0" applyFont="1" applyBorder="1"/>
    <xf numFmtId="164" fontId="1" fillId="0" borderId="35" xfId="3" applyNumberFormat="1" applyFont="1" applyBorder="1"/>
    <xf numFmtId="164" fontId="4" fillId="0" borderId="0" xfId="3" applyNumberFormat="1" applyFont="1"/>
    <xf numFmtId="164" fontId="1" fillId="0" borderId="0" xfId="3" applyNumberFormat="1" applyFont="1" applyProtection="1">
      <protection locked="0"/>
    </xf>
    <xf numFmtId="164" fontId="1" fillId="0" borderId="0" xfId="3" applyNumberFormat="1" applyFont="1"/>
    <xf numFmtId="164" fontId="3" fillId="0" borderId="11" xfId="3" applyNumberFormat="1" applyFont="1" applyBorder="1"/>
    <xf numFmtId="164" fontId="7" fillId="0" borderId="34" xfId="3" applyNumberFormat="1" applyFont="1" applyBorder="1" applyProtection="1">
      <protection locked="0"/>
    </xf>
    <xf numFmtId="0" fontId="16" fillId="0" borderId="0" xfId="1" applyFont="1" applyAlignment="1">
      <alignment horizontal="right"/>
    </xf>
    <xf numFmtId="0" fontId="17" fillId="0" borderId="0" xfId="0" applyFont="1" applyAlignment="1">
      <alignment horizontal="right"/>
    </xf>
    <xf numFmtId="0" fontId="7" fillId="0" borderId="19" xfId="0" applyFont="1" applyBorder="1" applyAlignment="1">
      <alignment horizontal="right"/>
    </xf>
    <xf numFmtId="2" fontId="0" fillId="0" borderId="19" xfId="0" applyNumberFormat="1" applyBorder="1"/>
    <xf numFmtId="164" fontId="0" fillId="0" borderId="42" xfId="3" applyNumberFormat="1" applyFont="1" applyBorder="1"/>
    <xf numFmtId="164" fontId="15" fillId="0" borderId="0" xfId="3" applyNumberFormat="1" applyFont="1" applyProtection="1">
      <protection locked="0"/>
    </xf>
    <xf numFmtId="0" fontId="1" fillId="0" borderId="17" xfId="0" applyFont="1" applyBorder="1"/>
    <xf numFmtId="164" fontId="15" fillId="0" borderId="0" xfId="3" applyNumberFormat="1" applyFont="1"/>
    <xf numFmtId="164" fontId="0" fillId="0" borderId="30" xfId="3" applyNumberFormat="1" applyFont="1" applyFill="1" applyBorder="1" applyProtection="1">
      <protection locked="0"/>
    </xf>
    <xf numFmtId="164" fontId="3" fillId="0" borderId="30" xfId="3" applyNumberFormat="1" applyFont="1" applyFill="1" applyBorder="1" applyProtection="1">
      <protection locked="0"/>
    </xf>
    <xf numFmtId="164" fontId="18" fillId="0" borderId="0" xfId="3" applyNumberFormat="1" applyFont="1"/>
    <xf numFmtId="164" fontId="18" fillId="0" borderId="19" xfId="3" applyNumberFormat="1" applyFont="1" applyBorder="1"/>
    <xf numFmtId="164" fontId="16" fillId="0" borderId="0" xfId="3" applyNumberFormat="1" applyFont="1"/>
    <xf numFmtId="0" fontId="0" fillId="0" borderId="19" xfId="0" applyBorder="1" applyAlignment="1">
      <alignment horizontal="right"/>
    </xf>
    <xf numFmtId="164" fontId="17" fillId="0" borderId="0" xfId="3" applyNumberFormat="1" applyFont="1" applyProtection="1">
      <protection locked="0"/>
    </xf>
    <xf numFmtId="164" fontId="4" fillId="0" borderId="0" xfId="3" applyNumberFormat="1" applyFont="1" applyFill="1" applyBorder="1" applyProtection="1">
      <protection locked="0"/>
    </xf>
    <xf numFmtId="0" fontId="20" fillId="0" borderId="0" xfId="0" applyFont="1"/>
    <xf numFmtId="2" fontId="20" fillId="0" borderId="0" xfId="0" applyNumberFormat="1" applyFont="1"/>
    <xf numFmtId="2" fontId="20" fillId="0" borderId="25" xfId="0" applyNumberFormat="1" applyFont="1" applyBorder="1"/>
    <xf numFmtId="0" fontId="21" fillId="0" borderId="0" xfId="1" applyFont="1" applyProtection="1">
      <protection locked="0"/>
    </xf>
    <xf numFmtId="0" fontId="24" fillId="0" borderId="0" xfId="0" applyFont="1"/>
    <xf numFmtId="0" fontId="23" fillId="0" borderId="0" xfId="0" applyFont="1"/>
    <xf numFmtId="0" fontId="25" fillId="0" borderId="0" xfId="0" applyFont="1"/>
    <xf numFmtId="0" fontId="22" fillId="0" borderId="0" xfId="0" applyFont="1"/>
    <xf numFmtId="1" fontId="4" fillId="0" borderId="24" xfId="1" applyNumberFormat="1" applyFont="1" applyBorder="1" applyAlignment="1">
      <alignment horizontal="center" wrapText="1"/>
    </xf>
    <xf numFmtId="164" fontId="3" fillId="0" borderId="11" xfId="3" applyNumberFormat="1" applyFont="1" applyFill="1" applyBorder="1" applyProtection="1">
      <protection locked="0"/>
    </xf>
    <xf numFmtId="0" fontId="3" fillId="0" borderId="46" xfId="1" applyFont="1" applyBorder="1" applyAlignment="1">
      <alignment horizontal="left" indent="2"/>
    </xf>
    <xf numFmtId="0" fontId="26" fillId="0" borderId="19" xfId="0" applyFont="1" applyBorder="1"/>
    <xf numFmtId="0" fontId="26" fillId="0" borderId="0" xfId="0" applyFont="1"/>
    <xf numFmtId="1" fontId="4" fillId="10" borderId="27" xfId="1" applyNumberFormat="1" applyFont="1" applyFill="1" applyBorder="1" applyAlignment="1" applyProtection="1">
      <alignment horizontal="center" wrapText="1"/>
      <protection locked="0"/>
    </xf>
    <xf numFmtId="164" fontId="3" fillId="10" borderId="30" xfId="3" applyNumberFormat="1" applyFont="1" applyFill="1" applyBorder="1"/>
    <xf numFmtId="164" fontId="7" fillId="10" borderId="30" xfId="3" applyNumberFormat="1" applyFont="1" applyFill="1" applyBorder="1" applyProtection="1">
      <protection locked="0"/>
    </xf>
    <xf numFmtId="164" fontId="3" fillId="10" borderId="30" xfId="3" applyNumberFormat="1" applyFont="1" applyFill="1" applyBorder="1" applyProtection="1">
      <protection locked="0"/>
    </xf>
    <xf numFmtId="164" fontId="3" fillId="10" borderId="31" xfId="3" applyNumberFormat="1" applyFont="1" applyFill="1" applyBorder="1" applyProtection="1">
      <protection locked="0"/>
    </xf>
    <xf numFmtId="164" fontId="3" fillId="10" borderId="25" xfId="3" applyNumberFormat="1" applyFont="1" applyFill="1" applyBorder="1" applyProtection="1">
      <protection locked="0"/>
    </xf>
    <xf numFmtId="1" fontId="3" fillId="10" borderId="33" xfId="1" applyNumberFormat="1" applyFont="1" applyFill="1" applyBorder="1" applyProtection="1">
      <protection locked="0"/>
    </xf>
    <xf numFmtId="164" fontId="3" fillId="10" borderId="48" xfId="3" applyNumberFormat="1" applyFont="1" applyFill="1" applyBorder="1" applyProtection="1">
      <protection locked="0"/>
    </xf>
    <xf numFmtId="164" fontId="3" fillId="10" borderId="12" xfId="3" applyNumberFormat="1" applyFont="1" applyFill="1" applyBorder="1" applyProtection="1">
      <protection locked="0"/>
    </xf>
    <xf numFmtId="1" fontId="3" fillId="10" borderId="11" xfId="1" applyNumberFormat="1" applyFont="1" applyFill="1" applyBorder="1" applyProtection="1">
      <protection locked="0"/>
    </xf>
    <xf numFmtId="1" fontId="3" fillId="10" borderId="12" xfId="1" applyNumberFormat="1" applyFont="1" applyFill="1" applyBorder="1" applyProtection="1">
      <protection locked="0"/>
    </xf>
    <xf numFmtId="164" fontId="3" fillId="10" borderId="41" xfId="3" applyNumberFormat="1" applyFont="1" applyFill="1" applyBorder="1" applyAlignment="1" applyProtection="1">
      <protection locked="0"/>
    </xf>
    <xf numFmtId="1" fontId="3" fillId="10" borderId="12" xfId="1" applyNumberFormat="1" applyFont="1" applyFill="1" applyBorder="1"/>
    <xf numFmtId="164" fontId="3" fillId="10" borderId="11" xfId="3" applyNumberFormat="1" applyFont="1" applyFill="1" applyBorder="1" applyProtection="1">
      <protection locked="0"/>
    </xf>
    <xf numFmtId="164" fontId="3" fillId="10" borderId="20" xfId="3" applyNumberFormat="1" applyFont="1" applyFill="1" applyBorder="1" applyProtection="1">
      <protection locked="0"/>
    </xf>
    <xf numFmtId="164" fontId="7" fillId="10" borderId="11" xfId="3" applyNumberFormat="1" applyFont="1" applyFill="1" applyBorder="1" applyProtection="1">
      <protection locked="0"/>
    </xf>
    <xf numFmtId="43" fontId="7" fillId="10" borderId="11" xfId="3" applyFont="1" applyFill="1" applyBorder="1" applyProtection="1">
      <protection locked="0"/>
    </xf>
    <xf numFmtId="164" fontId="3" fillId="10" borderId="11" xfId="3" applyNumberFormat="1" applyFont="1" applyFill="1" applyBorder="1"/>
    <xf numFmtId="164" fontId="3" fillId="10" borderId="39" xfId="3" applyNumberFormat="1" applyFont="1" applyFill="1" applyBorder="1"/>
    <xf numFmtId="164" fontId="3" fillId="10" borderId="32" xfId="3" applyNumberFormat="1" applyFont="1" applyFill="1" applyBorder="1"/>
    <xf numFmtId="164" fontId="3" fillId="10" borderId="38" xfId="3" applyNumberFormat="1" applyFont="1" applyFill="1" applyBorder="1"/>
    <xf numFmtId="164" fontId="3" fillId="10" borderId="12" xfId="3" applyNumberFormat="1" applyFont="1" applyFill="1" applyBorder="1"/>
    <xf numFmtId="164" fontId="0" fillId="10" borderId="39" xfId="3" applyNumberFormat="1" applyFont="1" applyFill="1" applyBorder="1" applyProtection="1">
      <protection locked="0"/>
    </xf>
    <xf numFmtId="164" fontId="3" fillId="10" borderId="39" xfId="3" applyNumberFormat="1" applyFont="1" applyFill="1" applyBorder="1" applyProtection="1">
      <protection locked="0"/>
    </xf>
    <xf numFmtId="164" fontId="3" fillId="10" borderId="32" xfId="3" applyNumberFormat="1" applyFont="1" applyFill="1" applyBorder="1" applyProtection="1">
      <protection locked="0"/>
    </xf>
    <xf numFmtId="164" fontId="3" fillId="10" borderId="40" xfId="3" applyNumberFormat="1" applyFont="1" applyFill="1" applyBorder="1" applyProtection="1">
      <protection locked="0"/>
    </xf>
    <xf numFmtId="164" fontId="0" fillId="10" borderId="38" xfId="3" applyNumberFormat="1" applyFont="1" applyFill="1" applyBorder="1" applyProtection="1">
      <protection locked="0"/>
    </xf>
    <xf numFmtId="164" fontId="0" fillId="10" borderId="12" xfId="3" applyNumberFormat="1" applyFont="1" applyFill="1" applyBorder="1" applyProtection="1">
      <protection locked="0"/>
    </xf>
    <xf numFmtId="164" fontId="0" fillId="10" borderId="12" xfId="3" applyNumberFormat="1" applyFont="1" applyFill="1" applyBorder="1"/>
    <xf numFmtId="164" fontId="0" fillId="10" borderId="49" xfId="3" applyNumberFormat="1" applyFont="1" applyFill="1" applyBorder="1" applyProtection="1">
      <protection locked="0"/>
    </xf>
    <xf numFmtId="164" fontId="0" fillId="10" borderId="50" xfId="3" applyNumberFormat="1" applyFont="1" applyFill="1" applyBorder="1" applyProtection="1">
      <protection locked="0"/>
    </xf>
    <xf numFmtId="164" fontId="0" fillId="10" borderId="51" xfId="3" applyNumberFormat="1" applyFont="1" applyFill="1" applyBorder="1" applyProtection="1">
      <protection locked="0"/>
    </xf>
    <xf numFmtId="9" fontId="0" fillId="0" borderId="0" xfId="2" applyFont="1"/>
    <xf numFmtId="165" fontId="7" fillId="10" borderId="11" xfId="3" applyNumberFormat="1" applyFont="1" applyFill="1" applyBorder="1" applyProtection="1">
      <protection locked="0"/>
    </xf>
    <xf numFmtId="164" fontId="3" fillId="0" borderId="27" xfId="3" applyNumberFormat="1" applyFont="1" applyBorder="1" applyProtection="1">
      <protection locked="0"/>
    </xf>
    <xf numFmtId="164" fontId="13" fillId="0" borderId="0" xfId="3" applyNumberFormat="1" applyFont="1" applyFill="1" applyBorder="1" applyProtection="1">
      <protection locked="0"/>
    </xf>
    <xf numFmtId="164" fontId="1" fillId="11" borderId="0" xfId="3" applyNumberFormat="1" applyFont="1" applyFill="1"/>
    <xf numFmtId="164" fontId="15" fillId="0" borderId="1" xfId="3" applyNumberFormat="1" applyFont="1" applyBorder="1"/>
    <xf numFmtId="164" fontId="11" fillId="12" borderId="34" xfId="3" applyNumberFormat="1" applyFont="1" applyFill="1" applyBorder="1" applyProtection="1">
      <protection locked="0"/>
    </xf>
    <xf numFmtId="164" fontId="0" fillId="10" borderId="54" xfId="3" applyNumberFormat="1" applyFont="1" applyFill="1" applyBorder="1" applyProtection="1">
      <protection locked="0"/>
    </xf>
    <xf numFmtId="164" fontId="0" fillId="10" borderId="53" xfId="3" applyNumberFormat="1" applyFont="1" applyFill="1" applyBorder="1"/>
    <xf numFmtId="164" fontId="0" fillId="10" borderId="55" xfId="3" applyNumberFormat="1" applyFont="1" applyFill="1" applyBorder="1"/>
    <xf numFmtId="164" fontId="0" fillId="10" borderId="56" xfId="3" applyNumberFormat="1" applyFont="1" applyFill="1" applyBorder="1"/>
    <xf numFmtId="0" fontId="1" fillId="0" borderId="57" xfId="0" applyFont="1" applyBorder="1"/>
    <xf numFmtId="166" fontId="20" fillId="0" borderId="0" xfId="2" applyNumberFormat="1" applyFont="1"/>
    <xf numFmtId="166" fontId="4" fillId="0" borderId="1" xfId="2" applyNumberFormat="1" applyFont="1" applyBorder="1"/>
    <xf numFmtId="166" fontId="4" fillId="0" borderId="8" xfId="2" applyNumberFormat="1" applyFont="1" applyBorder="1" applyAlignment="1">
      <alignment horizontal="center"/>
    </xf>
    <xf numFmtId="166" fontId="5" fillId="0" borderId="2" xfId="2" applyNumberFormat="1" applyFont="1" applyBorder="1"/>
    <xf numFmtId="166" fontId="3" fillId="8" borderId="19" xfId="2" applyNumberFormat="1" applyFont="1" applyFill="1" applyBorder="1"/>
    <xf numFmtId="166" fontId="3" fillId="2" borderId="10" xfId="2" applyNumberFormat="1" applyFont="1" applyFill="1" applyBorder="1" applyProtection="1">
      <protection locked="0"/>
    </xf>
    <xf numFmtId="166" fontId="7" fillId="0" borderId="10" xfId="2" applyNumberFormat="1" applyFont="1" applyBorder="1"/>
    <xf numFmtId="166" fontId="7" fillId="0" borderId="3" xfId="2" applyNumberFormat="1" applyFont="1" applyBorder="1"/>
    <xf numFmtId="166" fontId="0" fillId="9" borderId="0" xfId="2" applyNumberFormat="1" applyFont="1" applyFill="1"/>
    <xf numFmtId="166" fontId="3" fillId="2" borderId="47" xfId="2" applyNumberFormat="1" applyFont="1" applyFill="1" applyBorder="1" applyProtection="1">
      <protection locked="0"/>
    </xf>
    <xf numFmtId="166" fontId="3" fillId="8" borderId="3" xfId="2" applyNumberFormat="1" applyFont="1" applyFill="1" applyBorder="1"/>
    <xf numFmtId="166" fontId="3" fillId="2" borderId="14" xfId="2" applyNumberFormat="1" applyFont="1" applyFill="1" applyBorder="1" applyProtection="1">
      <protection locked="0"/>
    </xf>
    <xf numFmtId="166" fontId="3" fillId="0" borderId="15" xfId="2" applyNumberFormat="1" applyFont="1" applyFill="1" applyBorder="1" applyProtection="1">
      <protection locked="0"/>
    </xf>
    <xf numFmtId="166" fontId="3" fillId="2" borderId="15" xfId="2" applyNumberFormat="1" applyFont="1" applyFill="1" applyBorder="1" applyProtection="1">
      <protection locked="0"/>
    </xf>
    <xf numFmtId="166" fontId="4" fillId="0" borderId="3" xfId="2" applyNumberFormat="1" applyFont="1" applyBorder="1"/>
    <xf numFmtId="166" fontId="5" fillId="0" borderId="34" xfId="2" applyNumberFormat="1" applyFont="1" applyBorder="1"/>
    <xf numFmtId="166" fontId="5" fillId="0" borderId="22" xfId="2" applyNumberFormat="1" applyFont="1" applyBorder="1"/>
    <xf numFmtId="166" fontId="3" fillId="0" borderId="0" xfId="2" applyNumberFormat="1" applyFont="1"/>
    <xf numFmtId="166" fontId="4" fillId="0" borderId="34" xfId="2" applyNumberFormat="1" applyFont="1" applyBorder="1" applyAlignment="1">
      <alignment horizontal="center"/>
    </xf>
    <xf numFmtId="166" fontId="3" fillId="2" borderId="32" xfId="2" applyNumberFormat="1" applyFont="1" applyFill="1" applyBorder="1"/>
    <xf numFmtId="166" fontId="3" fillId="2" borderId="12" xfId="2" applyNumberFormat="1" applyFont="1" applyFill="1" applyBorder="1"/>
    <xf numFmtId="166" fontId="3" fillId="0" borderId="0" xfId="2" applyNumberFormat="1" applyFont="1" applyFill="1" applyBorder="1" applyProtection="1">
      <protection locked="0"/>
    </xf>
    <xf numFmtId="166" fontId="7" fillId="0" borderId="34" xfId="2" applyNumberFormat="1" applyFont="1" applyBorder="1"/>
    <xf numFmtId="166" fontId="0" fillId="2" borderId="32" xfId="2" applyNumberFormat="1" applyFont="1" applyFill="1" applyBorder="1"/>
    <xf numFmtId="166" fontId="3" fillId="2" borderId="12" xfId="2" applyNumberFormat="1" applyFont="1" applyFill="1" applyBorder="1" applyProtection="1">
      <protection locked="0"/>
    </xf>
    <xf numFmtId="166" fontId="7" fillId="0" borderId="0" xfId="2" applyNumberFormat="1" applyFont="1"/>
    <xf numFmtId="166" fontId="3" fillId="2" borderId="32" xfId="2" applyNumberFormat="1" applyFont="1" applyFill="1" applyBorder="1" applyProtection="1">
      <protection locked="0"/>
    </xf>
    <xf numFmtId="166" fontId="0" fillId="0" borderId="9" xfId="2" applyNumberFormat="1" applyFont="1" applyBorder="1"/>
    <xf numFmtId="166" fontId="0" fillId="0" borderId="32" xfId="2" applyNumberFormat="1" applyFont="1" applyBorder="1"/>
    <xf numFmtId="166" fontId="7" fillId="0" borderId="19" xfId="2" applyNumberFormat="1" applyFont="1" applyBorder="1"/>
    <xf numFmtId="166" fontId="0" fillId="0" borderId="0" xfId="2" applyNumberFormat="1" applyFont="1"/>
    <xf numFmtId="166" fontId="7" fillId="0" borderId="44" xfId="2" applyNumberFormat="1" applyFont="1" applyBorder="1"/>
    <xf numFmtId="166" fontId="0" fillId="0" borderId="19" xfId="2" applyNumberFormat="1" applyFont="1" applyBorder="1"/>
    <xf numFmtId="166" fontId="3" fillId="0" borderId="52" xfId="2" applyNumberFormat="1" applyFont="1" applyFill="1" applyBorder="1" applyProtection="1">
      <protection locked="0"/>
    </xf>
    <xf numFmtId="166" fontId="5" fillId="0" borderId="0" xfId="2" applyNumberFormat="1" applyFont="1"/>
    <xf numFmtId="166" fontId="4" fillId="0" borderId="0" xfId="2" applyNumberFormat="1" applyFont="1" applyAlignment="1">
      <alignment horizontal="center"/>
    </xf>
    <xf numFmtId="43" fontId="7" fillId="10" borderId="30" xfId="3" applyFont="1" applyFill="1" applyBorder="1" applyProtection="1">
      <protection locked="0"/>
    </xf>
    <xf numFmtId="164" fontId="3" fillId="10" borderId="21" xfId="3" applyNumberFormat="1" applyFont="1" applyFill="1" applyBorder="1" applyProtection="1">
      <protection locked="0"/>
    </xf>
    <xf numFmtId="164" fontId="3" fillId="10" borderId="53" xfId="3" applyNumberFormat="1" applyFont="1" applyFill="1" applyBorder="1" applyProtection="1">
      <protection locked="0"/>
    </xf>
    <xf numFmtId="166" fontId="3" fillId="2" borderId="9" xfId="2" applyNumberFormat="1" applyFont="1" applyFill="1" applyBorder="1" applyProtection="1">
      <protection locked="0"/>
    </xf>
    <xf numFmtId="166" fontId="3" fillId="2" borderId="13" xfId="2" applyNumberFormat="1" applyFont="1" applyFill="1" applyBorder="1" applyProtection="1">
      <protection locked="0"/>
    </xf>
    <xf numFmtId="166" fontId="3" fillId="2" borderId="59" xfId="2" applyNumberFormat="1" applyFont="1" applyFill="1" applyBorder="1" applyProtection="1">
      <protection locked="0"/>
    </xf>
    <xf numFmtId="166" fontId="3" fillId="2" borderId="9" xfId="2" applyNumberFormat="1" applyFont="1" applyFill="1" applyBorder="1" applyAlignment="1">
      <alignment horizontal="center"/>
    </xf>
    <xf numFmtId="1" fontId="3" fillId="10" borderId="11" xfId="1" applyNumberFormat="1" applyFont="1" applyFill="1" applyBorder="1"/>
    <xf numFmtId="164" fontId="3" fillId="8" borderId="31" xfId="3" applyNumberFormat="1" applyFont="1" applyFill="1" applyBorder="1"/>
    <xf numFmtId="1" fontId="3" fillId="8" borderId="59" xfId="1" applyNumberFormat="1" applyFont="1" applyFill="1" applyBorder="1"/>
    <xf numFmtId="164" fontId="7" fillId="10" borderId="37" xfId="3" applyNumberFormat="1" applyFont="1" applyFill="1" applyBorder="1" applyProtection="1">
      <protection locked="0"/>
    </xf>
    <xf numFmtId="164" fontId="4" fillId="10" borderId="57" xfId="3" applyNumberFormat="1" applyFont="1" applyFill="1" applyBorder="1"/>
    <xf numFmtId="43" fontId="7" fillId="10" borderId="31" xfId="3" applyFont="1" applyFill="1" applyBorder="1" applyProtection="1">
      <protection locked="0"/>
    </xf>
    <xf numFmtId="164" fontId="4" fillId="10" borderId="57" xfId="3" applyNumberFormat="1" applyFont="1" applyFill="1" applyBorder="1" applyProtection="1">
      <protection locked="0"/>
    </xf>
    <xf numFmtId="166" fontId="3" fillId="9" borderId="43" xfId="2" applyNumberFormat="1" applyFont="1" applyFill="1" applyBorder="1"/>
    <xf numFmtId="166" fontId="3" fillId="2" borderId="35" xfId="2" applyNumberFormat="1" applyFont="1" applyFill="1" applyBorder="1" applyProtection="1">
      <protection locked="0"/>
    </xf>
    <xf numFmtId="166" fontId="3" fillId="2" borderId="43" xfId="2" applyNumberFormat="1" applyFont="1" applyFill="1" applyBorder="1" applyProtection="1">
      <protection locked="0"/>
    </xf>
    <xf numFmtId="166" fontId="3" fillId="2" borderId="36" xfId="2" applyNumberFormat="1" applyFont="1" applyFill="1" applyBorder="1" applyProtection="1">
      <protection locked="0"/>
    </xf>
    <xf numFmtId="164" fontId="0" fillId="10" borderId="11" xfId="3" applyNumberFormat="1" applyFont="1" applyFill="1" applyBorder="1" applyProtection="1">
      <protection locked="0"/>
    </xf>
    <xf numFmtId="164" fontId="0" fillId="10" borderId="53" xfId="3" applyNumberFormat="1" applyFont="1" applyFill="1" applyBorder="1" applyProtection="1">
      <protection locked="0"/>
    </xf>
    <xf numFmtId="164" fontId="0" fillId="10" borderId="60" xfId="3" applyNumberFormat="1" applyFont="1" applyFill="1" applyBorder="1" applyProtection="1">
      <protection locked="0"/>
    </xf>
    <xf numFmtId="164" fontId="0" fillId="10" borderId="61" xfId="3" applyNumberFormat="1" applyFont="1" applyFill="1" applyBorder="1" applyProtection="1">
      <protection locked="0"/>
    </xf>
    <xf numFmtId="164" fontId="0" fillId="10" borderId="62" xfId="3" applyNumberFormat="1" applyFont="1" applyFill="1" applyBorder="1" applyProtection="1">
      <protection locked="0"/>
    </xf>
    <xf numFmtId="164" fontId="0" fillId="7" borderId="57" xfId="3" applyNumberFormat="1" applyFont="1" applyFill="1" applyBorder="1"/>
    <xf numFmtId="164" fontId="1" fillId="0" borderId="0" xfId="3" applyNumberFormat="1" applyFont="1" applyAlignment="1">
      <alignment horizontal="center" wrapText="1"/>
    </xf>
    <xf numFmtId="164" fontId="0" fillId="0" borderId="0" xfId="3" applyNumberFormat="1" applyFont="1"/>
    <xf numFmtId="164" fontId="0" fillId="9" borderId="57" xfId="3" applyNumberFormat="1" applyFont="1" applyFill="1" applyBorder="1"/>
    <xf numFmtId="164" fontId="0" fillId="0" borderId="57" xfId="3" applyNumberFormat="1" applyFont="1" applyBorder="1"/>
    <xf numFmtId="164" fontId="1" fillId="0" borderId="57" xfId="3" applyNumberFormat="1" applyFont="1" applyBorder="1"/>
    <xf numFmtId="164" fontId="0" fillId="9" borderId="25" xfId="3" applyNumberFormat="1" applyFont="1" applyFill="1" applyBorder="1"/>
    <xf numFmtId="164" fontId="1" fillId="13" borderId="57" xfId="3" applyNumberFormat="1" applyFont="1" applyFill="1" applyBorder="1"/>
    <xf numFmtId="164" fontId="0" fillId="3" borderId="57" xfId="3" applyNumberFormat="1" applyFont="1" applyFill="1" applyBorder="1"/>
    <xf numFmtId="164" fontId="1" fillId="14" borderId="57" xfId="3" applyNumberFormat="1" applyFont="1" applyFill="1" applyBorder="1"/>
    <xf numFmtId="164" fontId="0" fillId="0" borderId="0" xfId="0" applyNumberFormat="1"/>
    <xf numFmtId="164" fontId="0" fillId="9" borderId="0" xfId="3" applyNumberFormat="1" applyFont="1" applyFill="1" applyBorder="1"/>
    <xf numFmtId="0" fontId="1" fillId="15" borderId="0" xfId="0" applyFont="1" applyFill="1"/>
    <xf numFmtId="164" fontId="0" fillId="15" borderId="57" xfId="3" applyNumberFormat="1" applyFont="1" applyFill="1" applyBorder="1"/>
    <xf numFmtId="164" fontId="0" fillId="15" borderId="0" xfId="3" applyNumberFormat="1" applyFont="1" applyFill="1" applyBorder="1"/>
    <xf numFmtId="164" fontId="1" fillId="15" borderId="57" xfId="3" applyNumberFormat="1" applyFont="1" applyFill="1" applyBorder="1"/>
    <xf numFmtId="164" fontId="0" fillId="10" borderId="48" xfId="3" applyNumberFormat="1" applyFont="1" applyFill="1" applyBorder="1"/>
    <xf numFmtId="166" fontId="16" fillId="0" borderId="0" xfId="2" applyNumberFormat="1" applyFont="1" applyFill="1" applyBorder="1" applyProtection="1">
      <protection locked="0"/>
    </xf>
    <xf numFmtId="166" fontId="4" fillId="0" borderId="16" xfId="2" applyNumberFormat="1" applyFont="1" applyBorder="1"/>
    <xf numFmtId="164" fontId="4" fillId="0" borderId="58" xfId="3" applyNumberFormat="1" applyFont="1" applyBorder="1"/>
    <xf numFmtId="164" fontId="4" fillId="0" borderId="63" xfId="3" applyNumberFormat="1" applyFont="1" applyBorder="1"/>
    <xf numFmtId="164" fontId="15" fillId="0" borderId="33" xfId="3" applyNumberFormat="1" applyFont="1" applyBorder="1"/>
    <xf numFmtId="164" fontId="0" fillId="10" borderId="37" xfId="3" applyNumberFormat="1" applyFont="1" applyFill="1" applyBorder="1"/>
    <xf numFmtId="164" fontId="0" fillId="10" borderId="64" xfId="3" applyNumberFormat="1" applyFont="1" applyFill="1" applyBorder="1"/>
    <xf numFmtId="164" fontId="20" fillId="11" borderId="0" xfId="3" applyNumberFormat="1" applyFont="1" applyFill="1"/>
    <xf numFmtId="0" fontId="1" fillId="0" borderId="0" xfId="0" applyFont="1" applyAlignment="1">
      <alignment wrapText="1"/>
    </xf>
    <xf numFmtId="0" fontId="1" fillId="0" borderId="23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57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4">
    <cellStyle name="Normaali" xfId="0" builtinId="0"/>
    <cellStyle name="Normaali_Liiketoimintasuun. liitteet 3" xfId="1" xr:uid="{00000000-0005-0000-0000-000001000000}"/>
    <cellStyle name="Pilkku" xfId="3" builtinId="3"/>
    <cellStyle name="Prosenttia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9E2D3"/>
      <color rgb="FFD9C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Bdj. 2026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Budjetti_MTK!$A$28:$B$28</c:f>
              <c:strCache>
                <c:ptCount val="2"/>
                <c:pt idx="0">
                  <c:v>Saldo kk viimeinen päivä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Budjetti_MTK!$C$27:$Q$27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Budjetti_MTK!$C$28:$Q$28</c:f>
              <c:numCache>
                <c:formatCode>_-* #\ ##0_-;\-* #\ ##0_-;_-* "-"??_-;_-@_-</c:formatCode>
                <c:ptCount val="15"/>
                <c:pt idx="0">
                  <c:v>-9895</c:v>
                </c:pt>
                <c:pt idx="1">
                  <c:v>4842</c:v>
                </c:pt>
                <c:pt idx="3">
                  <c:v>5087</c:v>
                </c:pt>
                <c:pt idx="4">
                  <c:v>4082</c:v>
                </c:pt>
                <c:pt idx="5">
                  <c:v>3477</c:v>
                </c:pt>
                <c:pt idx="6">
                  <c:v>-17478</c:v>
                </c:pt>
                <c:pt idx="7">
                  <c:v>-22428</c:v>
                </c:pt>
                <c:pt idx="8">
                  <c:v>4372</c:v>
                </c:pt>
                <c:pt idx="9">
                  <c:v>-2128</c:v>
                </c:pt>
                <c:pt idx="10">
                  <c:v>-13878</c:v>
                </c:pt>
                <c:pt idx="11">
                  <c:v>9622</c:v>
                </c:pt>
                <c:pt idx="12">
                  <c:v>1872</c:v>
                </c:pt>
                <c:pt idx="13">
                  <c:v>-3628</c:v>
                </c:pt>
                <c:pt idx="14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AA2-A24E-8A078E31B019}"/>
            </c:ext>
          </c:extLst>
        </c:ser>
        <c:ser>
          <c:idx val="1"/>
          <c:order val="1"/>
          <c:tx>
            <c:strRef>
              <c:f>Budjetti_MTK!$A$29:$B$29</c:f>
              <c:strCache>
                <c:ptCount val="2"/>
                <c:pt idx="0">
                  <c:v>Tililuotto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Budjetti_MTK!$C$27:$Q$27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Budjetti_MTK!$C$29:$Q$29</c:f>
              <c:numCache>
                <c:formatCode>_-* #\ ##0_-;\-* #\ ##0_-;_-* "-"??_-;_-@_-</c:formatCode>
                <c:ptCount val="15"/>
                <c:pt idx="0">
                  <c:v>-25000</c:v>
                </c:pt>
                <c:pt idx="1">
                  <c:v>-25000</c:v>
                </c:pt>
                <c:pt idx="2">
                  <c:v>-25000</c:v>
                </c:pt>
                <c:pt idx="3">
                  <c:v>-25000</c:v>
                </c:pt>
                <c:pt idx="4">
                  <c:v>-25000</c:v>
                </c:pt>
                <c:pt idx="5">
                  <c:v>-25000</c:v>
                </c:pt>
                <c:pt idx="6">
                  <c:v>-25000</c:v>
                </c:pt>
                <c:pt idx="7">
                  <c:v>-25000</c:v>
                </c:pt>
                <c:pt idx="8">
                  <c:v>-25000</c:v>
                </c:pt>
                <c:pt idx="9">
                  <c:v>-25000</c:v>
                </c:pt>
                <c:pt idx="10">
                  <c:v>-25000</c:v>
                </c:pt>
                <c:pt idx="11">
                  <c:v>-25000</c:v>
                </c:pt>
                <c:pt idx="12">
                  <c:v>-25000</c:v>
                </c:pt>
                <c:pt idx="13">
                  <c:v>-25000</c:v>
                </c:pt>
                <c:pt idx="14">
                  <c:v>-25000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AA2-A24E-8A078E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33407"/>
        <c:axId val="358234847"/>
      </c:lineChart>
      <c:catAx>
        <c:axId val="358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4847"/>
        <c:crosses val="autoZero"/>
        <c:auto val="1"/>
        <c:lblAlgn val="ctr"/>
        <c:lblOffset val="100"/>
        <c:noMultiLvlLbl val="0"/>
      </c:catAx>
      <c:valAx>
        <c:axId val="3582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Bdj. 2026 kun investoidaan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Budjetti_Investoinnilla_MTK!$A$30:$B$30</c:f>
              <c:strCache>
                <c:ptCount val="2"/>
                <c:pt idx="0">
                  <c:v>Saldo kk viimeinen päivä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Budjetti_Investoinnilla_MTK!$C$29:$Q$29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Budjetti_Investoinnilla_MTK!$C$30:$Q$30</c:f>
              <c:numCache>
                <c:formatCode>_-* #\ ##0_-;\-* #\ ##0_-;_-* "-"??_-;_-@_-</c:formatCode>
                <c:ptCount val="15"/>
                <c:pt idx="0">
                  <c:v>-9895</c:v>
                </c:pt>
                <c:pt idx="1">
                  <c:v>4842</c:v>
                </c:pt>
                <c:pt idx="3">
                  <c:v>5087</c:v>
                </c:pt>
                <c:pt idx="4">
                  <c:v>4082</c:v>
                </c:pt>
                <c:pt idx="5">
                  <c:v>48977</c:v>
                </c:pt>
                <c:pt idx="6">
                  <c:v>28022</c:v>
                </c:pt>
                <c:pt idx="7">
                  <c:v>13072</c:v>
                </c:pt>
                <c:pt idx="8">
                  <c:v>29872</c:v>
                </c:pt>
                <c:pt idx="9">
                  <c:v>-26628</c:v>
                </c:pt>
                <c:pt idx="10">
                  <c:v>-13878</c:v>
                </c:pt>
                <c:pt idx="11">
                  <c:v>9622</c:v>
                </c:pt>
                <c:pt idx="12">
                  <c:v>-4953</c:v>
                </c:pt>
                <c:pt idx="13">
                  <c:v>-8953</c:v>
                </c:pt>
                <c:pt idx="14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033-95B0-DE14C169A57E}"/>
            </c:ext>
          </c:extLst>
        </c:ser>
        <c:ser>
          <c:idx val="1"/>
          <c:order val="1"/>
          <c:tx>
            <c:strRef>
              <c:f>Budjetti_Investoinnilla_MTK!$A$31:$B$31</c:f>
              <c:strCache>
                <c:ptCount val="2"/>
                <c:pt idx="0">
                  <c:v>Tililuotto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Budjetti_Investoinnilla_MTK!$C$29:$Q$29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Budjetti_Investoinnilla_MTK!$C$31:$Q$31</c:f>
              <c:numCache>
                <c:formatCode>_-* #\ ##0_-;\-* #\ ##0_-;_-* "-"??_-;_-@_-</c:formatCode>
                <c:ptCount val="15"/>
                <c:pt idx="0">
                  <c:v>-25000</c:v>
                </c:pt>
                <c:pt idx="1">
                  <c:v>-25000</c:v>
                </c:pt>
                <c:pt idx="2">
                  <c:v>-25000</c:v>
                </c:pt>
                <c:pt idx="3">
                  <c:v>-25000</c:v>
                </c:pt>
                <c:pt idx="4">
                  <c:v>-25000</c:v>
                </c:pt>
                <c:pt idx="5">
                  <c:v>-25000</c:v>
                </c:pt>
                <c:pt idx="6">
                  <c:v>-25000</c:v>
                </c:pt>
                <c:pt idx="7">
                  <c:v>-25000</c:v>
                </c:pt>
                <c:pt idx="8">
                  <c:v>-25000</c:v>
                </c:pt>
                <c:pt idx="9">
                  <c:v>-25000</c:v>
                </c:pt>
                <c:pt idx="10">
                  <c:v>-25000</c:v>
                </c:pt>
                <c:pt idx="11">
                  <c:v>-25000</c:v>
                </c:pt>
                <c:pt idx="12">
                  <c:v>-25000</c:v>
                </c:pt>
                <c:pt idx="13">
                  <c:v>-25000</c:v>
                </c:pt>
                <c:pt idx="14">
                  <c:v>-25000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033-95B0-DE14C169A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33407"/>
        <c:axId val="358234847"/>
      </c:lineChart>
      <c:catAx>
        <c:axId val="358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4847"/>
        <c:crosses val="autoZero"/>
        <c:auto val="1"/>
        <c:lblAlgn val="ctr"/>
        <c:lblOffset val="100"/>
        <c:noMultiLvlLbl val="0"/>
      </c:catAx>
      <c:valAx>
        <c:axId val="3582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Bdj. 2026</a:t>
            </a:r>
          </a:p>
          <a:p>
            <a:pPr>
              <a:defRPr/>
            </a:pP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Budjetti_MTK!$A$28:$B$28</c:f>
              <c:strCache>
                <c:ptCount val="2"/>
                <c:pt idx="0">
                  <c:v>Saldo kk viimeinen päivä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Budjetti_MTK!$C$27:$Q$27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Budjetti_MTK!$C$28:$Q$28</c:f>
              <c:numCache>
                <c:formatCode>_-* #\ ##0_-;\-* #\ ##0_-;_-* "-"??_-;_-@_-</c:formatCode>
                <c:ptCount val="15"/>
                <c:pt idx="0">
                  <c:v>-9895</c:v>
                </c:pt>
                <c:pt idx="1">
                  <c:v>4842</c:v>
                </c:pt>
                <c:pt idx="3">
                  <c:v>5087</c:v>
                </c:pt>
                <c:pt idx="4">
                  <c:v>4082</c:v>
                </c:pt>
                <c:pt idx="5">
                  <c:v>3477</c:v>
                </c:pt>
                <c:pt idx="6">
                  <c:v>-17478</c:v>
                </c:pt>
                <c:pt idx="7">
                  <c:v>-22428</c:v>
                </c:pt>
                <c:pt idx="8">
                  <c:v>4372</c:v>
                </c:pt>
                <c:pt idx="9">
                  <c:v>-2128</c:v>
                </c:pt>
                <c:pt idx="10">
                  <c:v>-13878</c:v>
                </c:pt>
                <c:pt idx="11">
                  <c:v>9622</c:v>
                </c:pt>
                <c:pt idx="12">
                  <c:v>1872</c:v>
                </c:pt>
                <c:pt idx="13">
                  <c:v>-3628</c:v>
                </c:pt>
                <c:pt idx="14">
                  <c:v>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B-4C62-A930-3A80AB08BF56}"/>
            </c:ext>
          </c:extLst>
        </c:ser>
        <c:ser>
          <c:idx val="1"/>
          <c:order val="1"/>
          <c:tx>
            <c:strRef>
              <c:f>Budjetti_MTK!$A$29:$B$29</c:f>
              <c:strCache>
                <c:ptCount val="2"/>
                <c:pt idx="0">
                  <c:v>Tililuotto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Budjetti_MTK!$C$27:$Q$27</c:f>
              <c:strCache>
                <c:ptCount val="15"/>
                <c:pt idx="0">
                  <c:v>marraskuu</c:v>
                </c:pt>
                <c:pt idx="1">
                  <c:v>joulukuu</c:v>
                </c:pt>
                <c:pt idx="3">
                  <c:v>tammikuu</c:v>
                </c:pt>
                <c:pt idx="4">
                  <c:v>helmikuu</c:v>
                </c:pt>
                <c:pt idx="5">
                  <c:v>maaliskuu</c:v>
                </c:pt>
                <c:pt idx="6">
                  <c:v>huhtikuu</c:v>
                </c:pt>
                <c:pt idx="7">
                  <c:v>toukokuu</c:v>
                </c:pt>
                <c:pt idx="8">
                  <c:v>kesäkuu</c:v>
                </c:pt>
                <c:pt idx="9">
                  <c:v>heinäkuu</c:v>
                </c:pt>
                <c:pt idx="10">
                  <c:v>elokuu</c:v>
                </c:pt>
                <c:pt idx="11">
                  <c:v>syyskuu</c:v>
                </c:pt>
                <c:pt idx="12">
                  <c:v>lokakuu</c:v>
                </c:pt>
                <c:pt idx="13">
                  <c:v>marraskuu</c:v>
                </c:pt>
                <c:pt idx="14">
                  <c:v>joulukuu</c:v>
                </c:pt>
              </c:strCache>
            </c:strRef>
          </c:cat>
          <c:val>
            <c:numRef>
              <c:f>Budjetti_MTK!$C$29:$Q$29</c:f>
              <c:numCache>
                <c:formatCode>_-* #\ ##0_-;\-* #\ ##0_-;_-* "-"??_-;_-@_-</c:formatCode>
                <c:ptCount val="15"/>
                <c:pt idx="0">
                  <c:v>-25000</c:v>
                </c:pt>
                <c:pt idx="1">
                  <c:v>-25000</c:v>
                </c:pt>
                <c:pt idx="2">
                  <c:v>-25000</c:v>
                </c:pt>
                <c:pt idx="3">
                  <c:v>-25000</c:v>
                </c:pt>
                <c:pt idx="4">
                  <c:v>-25000</c:v>
                </c:pt>
                <c:pt idx="5">
                  <c:v>-25000</c:v>
                </c:pt>
                <c:pt idx="6">
                  <c:v>-25000</c:v>
                </c:pt>
                <c:pt idx="7">
                  <c:v>-25000</c:v>
                </c:pt>
                <c:pt idx="8">
                  <c:v>-25000</c:v>
                </c:pt>
                <c:pt idx="9">
                  <c:v>-25000</c:v>
                </c:pt>
                <c:pt idx="10">
                  <c:v>-25000</c:v>
                </c:pt>
                <c:pt idx="11">
                  <c:v>-25000</c:v>
                </c:pt>
                <c:pt idx="12">
                  <c:v>-25000</c:v>
                </c:pt>
                <c:pt idx="13">
                  <c:v>-25000</c:v>
                </c:pt>
                <c:pt idx="14">
                  <c:v>-25000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B-4C62-A930-3A80AB08B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233407"/>
        <c:axId val="358234847"/>
      </c:lineChart>
      <c:catAx>
        <c:axId val="35823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4847"/>
        <c:crosses val="autoZero"/>
        <c:auto val="1"/>
        <c:lblAlgn val="ctr"/>
        <c:lblOffset val="100"/>
        <c:noMultiLvlLbl val="0"/>
      </c:catAx>
      <c:valAx>
        <c:axId val="3582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5823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30</xdr:row>
      <xdr:rowOff>114300</xdr:rowOff>
    </xdr:from>
    <xdr:to>
      <xdr:col>16</xdr:col>
      <xdr:colOff>638175</xdr:colOff>
      <xdr:row>55</xdr:row>
      <xdr:rowOff>19050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9C77479E-BA1D-4C7E-8DC5-CDB7D8B93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419099</xdr:colOff>
      <xdr:row>34</xdr:row>
      <xdr:rowOff>171450</xdr:rowOff>
    </xdr:from>
    <xdr:to>
      <xdr:col>25</xdr:col>
      <xdr:colOff>514350</xdr:colOff>
      <xdr:row>59</xdr:row>
      <xdr:rowOff>76200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112FCFE-B1E5-45B6-BE6E-E1E6473CE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34</xdr:row>
      <xdr:rowOff>161925</xdr:rowOff>
    </xdr:from>
    <xdr:to>
      <xdr:col>12</xdr:col>
      <xdr:colOff>361951</xdr:colOff>
      <xdr:row>59</xdr:row>
      <xdr:rowOff>66675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285DDE5D-C73A-465A-881E-01DCC608E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91</xdr:row>
      <xdr:rowOff>9525</xdr:rowOff>
    </xdr:from>
    <xdr:to>
      <xdr:col>10</xdr:col>
      <xdr:colOff>0</xdr:colOff>
      <xdr:row>103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FCDD9ED7-88EB-423B-BDD0-8DF82DE04A70}"/>
            </a:ext>
          </a:extLst>
        </xdr:cNvPr>
        <xdr:cNvSpPr txBox="1"/>
      </xdr:nvSpPr>
      <xdr:spPr>
        <a:xfrm>
          <a:off x="314325" y="11963400"/>
          <a:ext cx="7581900" cy="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91</xdr:row>
      <xdr:rowOff>9525</xdr:rowOff>
    </xdr:from>
    <xdr:to>
      <xdr:col>10</xdr:col>
      <xdr:colOff>0</xdr:colOff>
      <xdr:row>103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EEDF0E8C-5DE3-4396-A464-A075A87C8A6B}"/>
            </a:ext>
          </a:extLst>
        </xdr:cNvPr>
        <xdr:cNvSpPr txBox="1"/>
      </xdr:nvSpPr>
      <xdr:spPr>
        <a:xfrm>
          <a:off x="314325" y="11963400"/>
          <a:ext cx="7581900" cy="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91</xdr:row>
      <xdr:rowOff>9525</xdr:rowOff>
    </xdr:from>
    <xdr:to>
      <xdr:col>10</xdr:col>
      <xdr:colOff>0</xdr:colOff>
      <xdr:row>103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821FFC08-C6E1-40E0-8413-7683266B5F62}"/>
            </a:ext>
          </a:extLst>
        </xdr:cNvPr>
        <xdr:cNvSpPr txBox="1"/>
      </xdr:nvSpPr>
      <xdr:spPr>
        <a:xfrm>
          <a:off x="314325" y="11963400"/>
          <a:ext cx="7581900" cy="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91</xdr:row>
      <xdr:rowOff>9525</xdr:rowOff>
    </xdr:from>
    <xdr:to>
      <xdr:col>10</xdr:col>
      <xdr:colOff>0</xdr:colOff>
      <xdr:row>103</xdr:row>
      <xdr:rowOff>123825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14CD3CE-C4A5-4754-8B86-7E48ACC21278}"/>
            </a:ext>
          </a:extLst>
        </xdr:cNvPr>
        <xdr:cNvSpPr txBox="1"/>
      </xdr:nvSpPr>
      <xdr:spPr>
        <a:xfrm>
          <a:off x="314325" y="11582400"/>
          <a:ext cx="7581900" cy="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D6A1E-C637-4121-8F8D-48C1C47C060F}">
  <dimension ref="A1:U31"/>
  <sheetViews>
    <sheetView tabSelected="1" topLeftCell="A19" zoomScaleNormal="100" workbookViewId="0">
      <selection activeCell="Q28" sqref="Q28"/>
    </sheetView>
  </sheetViews>
  <sheetFormatPr defaultRowHeight="15" x14ac:dyDescent="0.25"/>
  <cols>
    <col min="2" max="2" width="30.7109375" customWidth="1"/>
    <col min="3" max="3" width="11.5703125" bestFit="1" customWidth="1"/>
    <col min="4" max="4" width="9.7109375" bestFit="1" customWidth="1"/>
    <col min="5" max="5" width="5.140625" customWidth="1"/>
    <col min="6" max="6" width="10.5703125" bestFit="1" customWidth="1"/>
    <col min="8" max="8" width="11" bestFit="1" customWidth="1"/>
    <col min="16" max="16" width="11.140625" customWidth="1"/>
    <col min="18" max="18" width="9.140625" style="10"/>
    <col min="19" max="19" width="12.5703125" bestFit="1" customWidth="1"/>
    <col min="20" max="20" width="11.5703125" bestFit="1" customWidth="1"/>
  </cols>
  <sheetData>
    <row r="1" spans="1:20" x14ac:dyDescent="0.25">
      <c r="A1" s="10" t="s">
        <v>79</v>
      </c>
    </row>
    <row r="2" spans="1:20" s="10" customFormat="1" x14ac:dyDescent="0.25">
      <c r="C2" s="253">
        <v>2025</v>
      </c>
      <c r="D2" s="254"/>
      <c r="F2" s="253">
        <v>2026</v>
      </c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4"/>
      <c r="R2" s="256" t="s">
        <v>80</v>
      </c>
    </row>
    <row r="3" spans="1:20" s="10" customFormat="1" x14ac:dyDescent="0.25">
      <c r="C3" s="167" t="s">
        <v>81</v>
      </c>
      <c r="D3" s="167" t="s">
        <v>82</v>
      </c>
      <c r="F3" s="167" t="s">
        <v>83</v>
      </c>
      <c r="G3" s="167" t="s">
        <v>84</v>
      </c>
      <c r="H3" s="167" t="s">
        <v>85</v>
      </c>
      <c r="I3" s="167" t="s">
        <v>86</v>
      </c>
      <c r="J3" s="167" t="s">
        <v>87</v>
      </c>
      <c r="K3" s="167" t="s">
        <v>88</v>
      </c>
      <c r="L3" s="167" t="s">
        <v>89</v>
      </c>
      <c r="M3" s="167" t="s">
        <v>90</v>
      </c>
      <c r="N3" s="167" t="s">
        <v>91</v>
      </c>
      <c r="O3" s="167" t="s">
        <v>92</v>
      </c>
      <c r="P3" s="167" t="s">
        <v>81</v>
      </c>
      <c r="Q3" s="167" t="s">
        <v>82</v>
      </c>
      <c r="R3" s="256"/>
      <c r="S3" s="10" t="s">
        <v>93</v>
      </c>
      <c r="T3" s="10" t="s">
        <v>94</v>
      </c>
    </row>
    <row r="4" spans="1:20" s="10" customFormat="1" x14ac:dyDescent="0.25">
      <c r="B4" t="s">
        <v>95</v>
      </c>
      <c r="C4" s="227">
        <v>-5274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228"/>
    </row>
    <row r="5" spans="1:20" x14ac:dyDescent="0.25">
      <c r="A5" s="10" t="s">
        <v>64</v>
      </c>
      <c r="C5" s="229"/>
      <c r="D5" s="229"/>
      <c r="E5" s="229"/>
      <c r="F5" s="92" t="s">
        <v>96</v>
      </c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92"/>
    </row>
    <row r="6" spans="1:20" x14ac:dyDescent="0.25">
      <c r="B6" t="s">
        <v>63</v>
      </c>
      <c r="C6" s="230">
        <v>0</v>
      </c>
      <c r="D6" s="230">
        <v>0</v>
      </c>
      <c r="E6" s="231"/>
      <c r="F6" s="230"/>
      <c r="G6" s="230"/>
      <c r="H6" s="230"/>
      <c r="I6" s="230">
        <v>10755</v>
      </c>
      <c r="J6" s="230"/>
      <c r="K6" s="230"/>
      <c r="L6" s="230"/>
      <c r="M6" s="230"/>
      <c r="N6" s="230"/>
      <c r="O6" s="230"/>
      <c r="P6" s="230"/>
      <c r="Q6" s="230"/>
      <c r="R6" s="232">
        <f>SUM(F6:Q6)</f>
        <v>10755</v>
      </c>
      <c r="S6">
        <v>13755</v>
      </c>
      <c r="T6">
        <v>11000</v>
      </c>
    </row>
    <row r="7" spans="1:20" x14ac:dyDescent="0.25">
      <c r="B7" t="s">
        <v>97</v>
      </c>
      <c r="C7" s="230">
        <v>1135</v>
      </c>
      <c r="D7" s="230">
        <v>1135</v>
      </c>
      <c r="E7" s="231"/>
      <c r="F7" s="230">
        <v>1135</v>
      </c>
      <c r="G7" s="230">
        <v>1135</v>
      </c>
      <c r="H7" s="230">
        <v>1135</v>
      </c>
      <c r="I7" s="230">
        <v>950</v>
      </c>
      <c r="J7" s="230">
        <v>950</v>
      </c>
      <c r="K7" s="230">
        <v>950</v>
      </c>
      <c r="L7" s="230">
        <v>950</v>
      </c>
      <c r="M7" s="230">
        <v>950</v>
      </c>
      <c r="N7" s="230">
        <v>1950</v>
      </c>
      <c r="O7" s="230">
        <v>950</v>
      </c>
      <c r="P7" s="230">
        <v>950</v>
      </c>
      <c r="Q7" s="230">
        <v>950</v>
      </c>
      <c r="R7" s="232">
        <f>SUM(F7:Q7)</f>
        <v>12955</v>
      </c>
      <c r="S7">
        <v>13620</v>
      </c>
    </row>
    <row r="8" spans="1:20" x14ac:dyDescent="0.25">
      <c r="B8" t="s">
        <v>98</v>
      </c>
      <c r="C8" s="230"/>
      <c r="D8" s="230"/>
      <c r="E8" s="231"/>
      <c r="F8" s="230" t="s">
        <v>99</v>
      </c>
      <c r="G8" s="230" t="s">
        <v>99</v>
      </c>
      <c r="H8" s="230"/>
      <c r="I8" s="230">
        <v>5000</v>
      </c>
      <c r="J8" s="230"/>
      <c r="K8" s="230"/>
      <c r="L8" s="230"/>
      <c r="M8" s="230">
        <v>6000</v>
      </c>
      <c r="N8" s="230"/>
      <c r="O8" s="230"/>
      <c r="P8" s="230"/>
      <c r="Q8" s="230"/>
      <c r="R8" s="232">
        <f t="shared" ref="R8:R18" si="0">SUM(F8:Q8)</f>
        <v>11000</v>
      </c>
      <c r="S8">
        <v>0</v>
      </c>
      <c r="T8">
        <v>2000</v>
      </c>
    </row>
    <row r="9" spans="1:20" x14ac:dyDescent="0.25">
      <c r="C9" s="230"/>
      <c r="D9" s="230"/>
      <c r="E9" s="231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2"/>
    </row>
    <row r="10" spans="1:20" x14ac:dyDescent="0.25">
      <c r="B10" t="s">
        <v>25</v>
      </c>
      <c r="C10" s="230">
        <v>0</v>
      </c>
      <c r="D10" s="230">
        <v>7000</v>
      </c>
      <c r="E10" s="231"/>
      <c r="F10" s="230"/>
      <c r="G10" s="230" t="s">
        <v>99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>
        <v>8000</v>
      </c>
      <c r="R10" s="232">
        <f t="shared" si="0"/>
        <v>8000</v>
      </c>
      <c r="S10">
        <v>8000</v>
      </c>
    </row>
    <row r="11" spans="1:20" x14ac:dyDescent="0.25">
      <c r="B11" t="s">
        <v>100</v>
      </c>
      <c r="C11" s="230">
        <v>120</v>
      </c>
      <c r="D11" s="230"/>
      <c r="E11" s="231"/>
      <c r="F11" s="230" t="s">
        <v>99</v>
      </c>
      <c r="G11" s="230" t="s">
        <v>99</v>
      </c>
      <c r="H11" s="230"/>
      <c r="I11" s="230"/>
      <c r="J11" s="230"/>
      <c r="K11" s="230"/>
      <c r="L11" s="230"/>
      <c r="M11" s="230"/>
      <c r="N11" s="230"/>
      <c r="O11" s="230">
        <v>500</v>
      </c>
      <c r="P11" s="230"/>
      <c r="Q11" s="230"/>
      <c r="R11" s="232">
        <f t="shared" si="0"/>
        <v>500</v>
      </c>
      <c r="S11">
        <v>3820</v>
      </c>
    </row>
    <row r="12" spans="1:20" x14ac:dyDescent="0.25">
      <c r="B12" t="s">
        <v>101</v>
      </c>
      <c r="C12" s="230"/>
      <c r="D12" s="230"/>
      <c r="E12" s="231"/>
      <c r="F12" s="230" t="s">
        <v>99</v>
      </c>
      <c r="G12" s="230" t="s">
        <v>99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2">
        <f>SUM(F12:Q12)</f>
        <v>0</v>
      </c>
    </row>
    <row r="13" spans="1:20" x14ac:dyDescent="0.25">
      <c r="B13" t="s">
        <v>62</v>
      </c>
      <c r="C13" s="230"/>
      <c r="D13" s="230"/>
      <c r="E13" s="231"/>
      <c r="F13" s="230" t="s">
        <v>99</v>
      </c>
      <c r="G13" s="230"/>
      <c r="H13" s="230"/>
      <c r="I13" s="230"/>
      <c r="J13" s="230"/>
      <c r="K13" s="230"/>
      <c r="L13" s="230"/>
      <c r="M13" s="230"/>
      <c r="N13" s="230"/>
      <c r="O13" s="230">
        <v>1500</v>
      </c>
      <c r="P13" s="230"/>
      <c r="Q13" s="230"/>
      <c r="R13" s="232">
        <f t="shared" si="0"/>
        <v>1500</v>
      </c>
    </row>
    <row r="14" spans="1:20" x14ac:dyDescent="0.25">
      <c r="B14" t="s">
        <v>102</v>
      </c>
      <c r="C14" s="230">
        <v>0</v>
      </c>
      <c r="D14" s="230">
        <v>0</v>
      </c>
      <c r="E14" s="231"/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0">
        <v>1000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2">
        <f t="shared" si="0"/>
        <v>1000</v>
      </c>
    </row>
    <row r="15" spans="1:20" x14ac:dyDescent="0.25">
      <c r="B15" s="10" t="s">
        <v>103</v>
      </c>
      <c r="C15" s="230">
        <v>190</v>
      </c>
      <c r="D15" s="230">
        <v>3370</v>
      </c>
      <c r="E15" s="231"/>
      <c r="F15" s="230">
        <v>10000</v>
      </c>
      <c r="G15" s="230">
        <v>10000</v>
      </c>
      <c r="H15" s="230">
        <v>10000</v>
      </c>
      <c r="I15" s="230">
        <v>10000</v>
      </c>
      <c r="J15" s="230">
        <v>10000</v>
      </c>
      <c r="K15" s="230">
        <v>8000</v>
      </c>
      <c r="L15" s="230">
        <v>10000</v>
      </c>
      <c r="M15" s="230">
        <v>10000</v>
      </c>
      <c r="N15" s="230">
        <v>10000</v>
      </c>
      <c r="O15" s="230">
        <v>10000</v>
      </c>
      <c r="P15" s="230">
        <v>10000</v>
      </c>
      <c r="Q15" s="230">
        <v>10000</v>
      </c>
      <c r="R15" s="232">
        <f t="shared" si="0"/>
        <v>118000</v>
      </c>
      <c r="S15">
        <v>165600</v>
      </c>
      <c r="T15">
        <v>120000</v>
      </c>
    </row>
    <row r="16" spans="1:20" x14ac:dyDescent="0.25">
      <c r="B16" t="s">
        <v>104</v>
      </c>
      <c r="C16" s="230">
        <v>620</v>
      </c>
      <c r="D16" s="230">
        <v>620</v>
      </c>
      <c r="E16" s="231"/>
      <c r="F16" s="230">
        <v>620</v>
      </c>
      <c r="G16" s="230">
        <v>620</v>
      </c>
      <c r="H16" s="230">
        <v>620</v>
      </c>
      <c r="I16" s="230"/>
      <c r="J16" s="230"/>
      <c r="K16" s="230"/>
      <c r="L16" s="230">
        <v>550</v>
      </c>
      <c r="M16" s="230">
        <v>550</v>
      </c>
      <c r="N16" s="230">
        <v>550</v>
      </c>
      <c r="O16" s="230">
        <v>550</v>
      </c>
      <c r="P16" s="230">
        <v>550</v>
      </c>
      <c r="Q16" s="230">
        <v>550</v>
      </c>
      <c r="R16" s="232">
        <f t="shared" si="0"/>
        <v>5160</v>
      </c>
      <c r="S16">
        <v>7440</v>
      </c>
    </row>
    <row r="17" spans="1:21" x14ac:dyDescent="0.25">
      <c r="B17" t="s">
        <v>61</v>
      </c>
      <c r="C17" s="230">
        <v>0</v>
      </c>
      <c r="D17" s="230">
        <v>500</v>
      </c>
      <c r="E17" s="231"/>
      <c r="F17" s="230"/>
      <c r="G17" s="230">
        <v>250</v>
      </c>
      <c r="H17" s="230"/>
      <c r="I17" s="230">
        <v>250</v>
      </c>
      <c r="J17" s="230"/>
      <c r="K17" s="230">
        <v>250</v>
      </c>
      <c r="L17" s="230"/>
      <c r="M17" s="230">
        <v>250</v>
      </c>
      <c r="N17" s="230"/>
      <c r="O17" s="230">
        <v>250</v>
      </c>
      <c r="P17" s="230"/>
      <c r="Q17" s="230">
        <v>250</v>
      </c>
      <c r="R17" s="232">
        <f>SUM(F17:Q17)</f>
        <v>1500</v>
      </c>
      <c r="S17">
        <v>3000</v>
      </c>
      <c r="T17">
        <v>1500</v>
      </c>
    </row>
    <row r="18" spans="1:21" x14ac:dyDescent="0.25">
      <c r="B18" t="s">
        <v>105</v>
      </c>
      <c r="C18" s="230">
        <v>3000</v>
      </c>
      <c r="D18" s="230">
        <v>3000</v>
      </c>
      <c r="E18" s="231"/>
      <c r="F18" s="230">
        <v>2500</v>
      </c>
      <c r="G18" s="230">
        <v>2500</v>
      </c>
      <c r="H18" s="230">
        <v>2500</v>
      </c>
      <c r="I18" s="230">
        <v>2500</v>
      </c>
      <c r="J18" s="230">
        <v>2500</v>
      </c>
      <c r="K18" s="230">
        <v>2500</v>
      </c>
      <c r="L18" s="230">
        <v>2500</v>
      </c>
      <c r="M18" s="230">
        <v>2500</v>
      </c>
      <c r="N18" s="230">
        <v>2500</v>
      </c>
      <c r="O18" s="230">
        <v>2500</v>
      </c>
      <c r="P18" s="230">
        <v>2500</v>
      </c>
      <c r="Q18" s="230">
        <v>2500</v>
      </c>
      <c r="R18" s="232">
        <f t="shared" si="0"/>
        <v>30000</v>
      </c>
      <c r="S18" s="233">
        <v>36000</v>
      </c>
      <c r="T18" s="233">
        <v>30000</v>
      </c>
    </row>
    <row r="19" spans="1:21" s="10" customFormat="1" x14ac:dyDescent="0.25">
      <c r="A19" s="10" t="s">
        <v>60</v>
      </c>
      <c r="C19" s="234">
        <f>SUM(C6:C18)</f>
        <v>5065</v>
      </c>
      <c r="D19" s="234">
        <f>SUM(D6:D18)</f>
        <v>15625</v>
      </c>
      <c r="E19" s="92"/>
      <c r="F19" s="234">
        <f t="shared" ref="F19:R19" si="1">SUM(F6:F18)</f>
        <v>14255</v>
      </c>
      <c r="G19" s="234">
        <f t="shared" si="1"/>
        <v>14505</v>
      </c>
      <c r="H19" s="234">
        <f t="shared" si="1"/>
        <v>14255</v>
      </c>
      <c r="I19" s="234">
        <f t="shared" si="1"/>
        <v>29455</v>
      </c>
      <c r="J19" s="234">
        <f t="shared" si="1"/>
        <v>13450</v>
      </c>
      <c r="K19" s="234">
        <f t="shared" si="1"/>
        <v>11700</v>
      </c>
      <c r="L19" s="234">
        <f t="shared" si="1"/>
        <v>15000</v>
      </c>
      <c r="M19" s="234">
        <f t="shared" si="1"/>
        <v>20250</v>
      </c>
      <c r="N19" s="234">
        <f t="shared" si="1"/>
        <v>15000</v>
      </c>
      <c r="O19" s="234">
        <f t="shared" si="1"/>
        <v>16250</v>
      </c>
      <c r="P19" s="234">
        <f t="shared" si="1"/>
        <v>14000</v>
      </c>
      <c r="Q19" s="234">
        <f t="shared" si="1"/>
        <v>22250</v>
      </c>
      <c r="R19" s="232">
        <f t="shared" si="1"/>
        <v>200370</v>
      </c>
    </row>
    <row r="20" spans="1:21" x14ac:dyDescent="0.25"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92"/>
    </row>
    <row r="21" spans="1:21" x14ac:dyDescent="0.25">
      <c r="A21" s="10" t="s">
        <v>67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92"/>
    </row>
    <row r="22" spans="1:21" x14ac:dyDescent="0.25">
      <c r="B22" t="s">
        <v>106</v>
      </c>
      <c r="C22" s="235">
        <v>11650</v>
      </c>
      <c r="D22" s="235">
        <v>11650</v>
      </c>
      <c r="E22" s="231"/>
      <c r="F22" s="235">
        <v>14500</v>
      </c>
      <c r="G22" s="235">
        <v>13500</v>
      </c>
      <c r="H22" s="235">
        <v>13500</v>
      </c>
      <c r="I22" s="235">
        <v>8500</v>
      </c>
      <c r="J22" s="235">
        <v>8500</v>
      </c>
      <c r="K22" s="235">
        <v>8500</v>
      </c>
      <c r="L22" s="235">
        <v>8500</v>
      </c>
      <c r="M22" s="235">
        <v>8500</v>
      </c>
      <c r="N22" s="235">
        <v>8500</v>
      </c>
      <c r="O22" s="235">
        <v>8500</v>
      </c>
      <c r="P22" s="235">
        <v>8500</v>
      </c>
      <c r="Q22" s="235">
        <v>8500</v>
      </c>
      <c r="R22" s="232">
        <f>SUM(F22:Q22)</f>
        <v>118000</v>
      </c>
      <c r="S22">
        <v>125985</v>
      </c>
    </row>
    <row r="23" spans="1:21" x14ac:dyDescent="0.25">
      <c r="B23" t="s">
        <v>107</v>
      </c>
      <c r="C23" s="235">
        <v>-11206</v>
      </c>
      <c r="D23" s="235">
        <v>-6288</v>
      </c>
      <c r="E23" s="231"/>
      <c r="F23" s="235"/>
      <c r="G23" s="235" t="s">
        <v>99</v>
      </c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2">
        <f>SUM(F23:Q23)</f>
        <v>0</v>
      </c>
    </row>
    <row r="24" spans="1:21" x14ac:dyDescent="0.25">
      <c r="B24" t="s">
        <v>108</v>
      </c>
      <c r="C24" s="235">
        <v>0</v>
      </c>
      <c r="D24" s="235">
        <v>25000</v>
      </c>
      <c r="E24" s="231"/>
      <c r="F24" s="235"/>
      <c r="G24" s="235" t="s">
        <v>99</v>
      </c>
      <c r="H24" s="235"/>
      <c r="I24" s="235"/>
      <c r="J24" s="235"/>
      <c r="K24" s="235"/>
      <c r="L24" s="235"/>
      <c r="M24" s="235"/>
      <c r="N24" s="235"/>
      <c r="O24" s="235"/>
      <c r="P24" s="235"/>
      <c r="Q24" s="235">
        <v>25000</v>
      </c>
      <c r="R24" s="232">
        <f>SUM(F24:Q24)</f>
        <v>25000</v>
      </c>
      <c r="S24">
        <v>25000</v>
      </c>
    </row>
    <row r="25" spans="1:21" x14ac:dyDescent="0.25">
      <c r="B25" t="s">
        <v>66</v>
      </c>
      <c r="C25" s="235">
        <v>0</v>
      </c>
      <c r="D25" s="235">
        <v>0</v>
      </c>
      <c r="E25" s="231"/>
      <c r="F25" s="235"/>
      <c r="G25" s="235" t="s">
        <v>99</v>
      </c>
      <c r="H25" s="235">
        <v>150</v>
      </c>
      <c r="I25" s="235"/>
      <c r="J25" s="235"/>
      <c r="K25" s="235">
        <v>30000</v>
      </c>
      <c r="L25" s="235"/>
      <c r="M25" s="235"/>
      <c r="N25" s="235">
        <v>30000</v>
      </c>
      <c r="O25" s="235"/>
      <c r="P25" s="235"/>
      <c r="Q25" s="235"/>
      <c r="R25" s="232">
        <f>SUM(F25:Q25)</f>
        <v>60150</v>
      </c>
      <c r="S25" t="s">
        <v>109</v>
      </c>
      <c r="U25" t="s">
        <v>112</v>
      </c>
    </row>
    <row r="26" spans="1:21" s="10" customFormat="1" x14ac:dyDescent="0.25">
      <c r="A26" s="10" t="s">
        <v>65</v>
      </c>
      <c r="C26" s="236">
        <f>SUM(C22:C25)</f>
        <v>444</v>
      </c>
      <c r="D26" s="236">
        <f>SUM(D22:D25)</f>
        <v>30362</v>
      </c>
      <c r="E26" s="92"/>
      <c r="F26" s="236">
        <f t="shared" ref="F26:Q26" si="2">SUM(F22:F25)</f>
        <v>14500</v>
      </c>
      <c r="G26" s="236">
        <f t="shared" si="2"/>
        <v>13500</v>
      </c>
      <c r="H26" s="236">
        <f t="shared" si="2"/>
        <v>13650</v>
      </c>
      <c r="I26" s="236">
        <f t="shared" si="2"/>
        <v>8500</v>
      </c>
      <c r="J26" s="236">
        <f t="shared" si="2"/>
        <v>8500</v>
      </c>
      <c r="K26" s="236">
        <f t="shared" si="2"/>
        <v>38500</v>
      </c>
      <c r="L26" s="236">
        <f t="shared" si="2"/>
        <v>8500</v>
      </c>
      <c r="M26" s="236">
        <f t="shared" si="2"/>
        <v>8500</v>
      </c>
      <c r="N26" s="236">
        <f t="shared" si="2"/>
        <v>38500</v>
      </c>
      <c r="O26" s="236">
        <f t="shared" si="2"/>
        <v>8500</v>
      </c>
      <c r="P26" s="236">
        <f t="shared" si="2"/>
        <v>8500</v>
      </c>
      <c r="Q26" s="236">
        <f t="shared" si="2"/>
        <v>33500</v>
      </c>
      <c r="R26" s="236">
        <f>SUM(R22:R25)</f>
        <v>203150</v>
      </c>
    </row>
    <row r="27" spans="1:21" x14ac:dyDescent="0.25">
      <c r="C27" s="167" t="s">
        <v>81</v>
      </c>
      <c r="D27" s="167" t="s">
        <v>82</v>
      </c>
      <c r="E27" s="229"/>
      <c r="F27" s="167" t="s">
        <v>83</v>
      </c>
      <c r="G27" s="167" t="s">
        <v>84</v>
      </c>
      <c r="H27" s="167" t="s">
        <v>85</v>
      </c>
      <c r="I27" s="167" t="s">
        <v>86</v>
      </c>
      <c r="J27" s="167" t="s">
        <v>87</v>
      </c>
      <c r="K27" s="167" t="s">
        <v>88</v>
      </c>
      <c r="L27" s="167" t="s">
        <v>89</v>
      </c>
      <c r="M27" s="167" t="s">
        <v>90</v>
      </c>
      <c r="N27" s="167" t="s">
        <v>91</v>
      </c>
      <c r="O27" s="167" t="s">
        <v>92</v>
      </c>
      <c r="P27" s="167" t="s">
        <v>81</v>
      </c>
      <c r="Q27" s="167" t="s">
        <v>82</v>
      </c>
      <c r="R27" s="92"/>
    </row>
    <row r="28" spans="1:21" ht="15" customHeight="1" x14ac:dyDescent="0.25">
      <c r="A28" s="257" t="s">
        <v>110</v>
      </c>
      <c r="B28" s="258"/>
      <c r="C28" s="227">
        <f>C4-C19+C26</f>
        <v>-9895</v>
      </c>
      <c r="D28" s="227">
        <f>C28-D19+D26</f>
        <v>4842</v>
      </c>
      <c r="E28" s="231"/>
      <c r="F28" s="227">
        <f>D28-F19+F26</f>
        <v>5087</v>
      </c>
      <c r="G28" s="227">
        <f>F28-G19+G26</f>
        <v>4082</v>
      </c>
      <c r="H28" s="227">
        <f t="shared" ref="H28:Q28" si="3">G28-H19+H26</f>
        <v>3477</v>
      </c>
      <c r="I28" s="227">
        <f t="shared" si="3"/>
        <v>-17478</v>
      </c>
      <c r="J28" s="227">
        <f t="shared" si="3"/>
        <v>-22428</v>
      </c>
      <c r="K28" s="227">
        <f>J28-K19+K26</f>
        <v>4372</v>
      </c>
      <c r="L28" s="227">
        <f t="shared" si="3"/>
        <v>-2128</v>
      </c>
      <c r="M28" s="227">
        <f t="shared" si="3"/>
        <v>-13878</v>
      </c>
      <c r="N28" s="227">
        <f t="shared" si="3"/>
        <v>9622</v>
      </c>
      <c r="O28" s="227">
        <f t="shared" si="3"/>
        <v>1872</v>
      </c>
      <c r="P28" s="227">
        <f t="shared" si="3"/>
        <v>-3628</v>
      </c>
      <c r="Q28" s="227">
        <f t="shared" si="3"/>
        <v>7622</v>
      </c>
      <c r="R28" s="92"/>
    </row>
    <row r="29" spans="1:21" x14ac:dyDescent="0.25">
      <c r="A29" s="259" t="s">
        <v>111</v>
      </c>
      <c r="B29" s="259"/>
      <c r="C29" s="229">
        <v>-25000</v>
      </c>
      <c r="D29" s="229">
        <f>C29</f>
        <v>-25000</v>
      </c>
      <c r="E29" s="229">
        <f t="shared" ref="E29:Q29" si="4">D29</f>
        <v>-25000</v>
      </c>
      <c r="F29" s="229">
        <f t="shared" si="4"/>
        <v>-25000</v>
      </c>
      <c r="G29" s="229">
        <f t="shared" si="4"/>
        <v>-25000</v>
      </c>
      <c r="H29" s="229">
        <f t="shared" si="4"/>
        <v>-25000</v>
      </c>
      <c r="I29" s="229">
        <f t="shared" si="4"/>
        <v>-25000</v>
      </c>
      <c r="J29" s="229">
        <f t="shared" si="4"/>
        <v>-25000</v>
      </c>
      <c r="K29" s="229">
        <f t="shared" si="4"/>
        <v>-25000</v>
      </c>
      <c r="L29" s="229">
        <f t="shared" si="4"/>
        <v>-25000</v>
      </c>
      <c r="M29" s="229">
        <f t="shared" si="4"/>
        <v>-25000</v>
      </c>
      <c r="N29" s="229">
        <f t="shared" si="4"/>
        <v>-25000</v>
      </c>
      <c r="O29" s="229">
        <f t="shared" si="4"/>
        <v>-25000</v>
      </c>
      <c r="P29" s="229">
        <f t="shared" si="4"/>
        <v>-25000</v>
      </c>
      <c r="Q29" s="229">
        <f t="shared" si="4"/>
        <v>-25000</v>
      </c>
      <c r="R29" s="92"/>
    </row>
    <row r="30" spans="1:21" x14ac:dyDescent="0.25">
      <c r="C30" s="237"/>
    </row>
    <row r="31" spans="1:21" x14ac:dyDescent="0.25">
      <c r="C31" s="156"/>
    </row>
  </sheetData>
  <mergeCells count="5">
    <mergeCell ref="C2:D2"/>
    <mergeCell ref="F2:Q2"/>
    <mergeCell ref="R2:R3"/>
    <mergeCell ref="A28:B28"/>
    <mergeCell ref="A29:B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D0CC-2833-4627-AD98-59DBDB5E87BA}">
  <dimension ref="A1:U33"/>
  <sheetViews>
    <sheetView zoomScale="85" zoomScaleNormal="85" workbookViewId="0">
      <selection activeCell="P15" sqref="P15"/>
    </sheetView>
  </sheetViews>
  <sheetFormatPr defaultRowHeight="15" x14ac:dyDescent="0.25"/>
  <cols>
    <col min="2" max="2" width="30.7109375" customWidth="1"/>
    <col min="3" max="3" width="11.5703125" bestFit="1" customWidth="1"/>
    <col min="4" max="4" width="9.7109375" bestFit="1" customWidth="1"/>
    <col min="5" max="5" width="5.140625" customWidth="1"/>
    <col min="6" max="6" width="10.5703125" bestFit="1" customWidth="1"/>
    <col min="8" max="8" width="11" bestFit="1" customWidth="1"/>
    <col min="16" max="16" width="11.140625" customWidth="1"/>
    <col min="18" max="18" width="9.140625" style="10"/>
    <col min="19" max="19" width="12.5703125" bestFit="1" customWidth="1"/>
    <col min="20" max="20" width="11.5703125" bestFit="1" customWidth="1"/>
  </cols>
  <sheetData>
    <row r="1" spans="1:20" x14ac:dyDescent="0.25">
      <c r="A1" s="10" t="s">
        <v>79</v>
      </c>
    </row>
    <row r="2" spans="1:20" s="10" customFormat="1" x14ac:dyDescent="0.25">
      <c r="C2" s="253">
        <v>2025</v>
      </c>
      <c r="D2" s="254"/>
      <c r="F2" s="253">
        <v>2026</v>
      </c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4"/>
      <c r="R2" s="256" t="s">
        <v>80</v>
      </c>
    </row>
    <row r="3" spans="1:20" s="10" customFormat="1" x14ac:dyDescent="0.25">
      <c r="C3" s="167" t="s">
        <v>81</v>
      </c>
      <c r="D3" s="167" t="s">
        <v>82</v>
      </c>
      <c r="F3" s="167" t="s">
        <v>83</v>
      </c>
      <c r="G3" s="167" t="s">
        <v>84</v>
      </c>
      <c r="H3" s="167" t="s">
        <v>85</v>
      </c>
      <c r="I3" s="167" t="s">
        <v>86</v>
      </c>
      <c r="J3" s="167" t="s">
        <v>87</v>
      </c>
      <c r="K3" s="167" t="s">
        <v>88</v>
      </c>
      <c r="L3" s="167" t="s">
        <v>89</v>
      </c>
      <c r="M3" s="167" t="s">
        <v>90</v>
      </c>
      <c r="N3" s="167" t="s">
        <v>91</v>
      </c>
      <c r="O3" s="167" t="s">
        <v>92</v>
      </c>
      <c r="P3" s="167" t="s">
        <v>81</v>
      </c>
      <c r="Q3" s="167" t="s">
        <v>82</v>
      </c>
      <c r="R3" s="256"/>
      <c r="S3" s="10" t="s">
        <v>93</v>
      </c>
      <c r="T3" s="10" t="s">
        <v>94</v>
      </c>
    </row>
    <row r="4" spans="1:20" s="10" customFormat="1" x14ac:dyDescent="0.25">
      <c r="B4" t="s">
        <v>95</v>
      </c>
      <c r="C4" s="227">
        <v>-5274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228"/>
    </row>
    <row r="5" spans="1:20" x14ac:dyDescent="0.25">
      <c r="A5" s="10" t="s">
        <v>64</v>
      </c>
      <c r="C5" s="229"/>
      <c r="D5" s="229"/>
      <c r="E5" s="229"/>
      <c r="F5" s="92" t="s">
        <v>96</v>
      </c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92"/>
    </row>
    <row r="6" spans="1:20" x14ac:dyDescent="0.25">
      <c r="B6" t="s">
        <v>63</v>
      </c>
      <c r="C6" s="230">
        <v>0</v>
      </c>
      <c r="D6" s="230">
        <v>0</v>
      </c>
      <c r="E6" s="231"/>
      <c r="F6" s="230"/>
      <c r="G6" s="230"/>
      <c r="H6" s="230"/>
      <c r="I6" s="230">
        <v>10755</v>
      </c>
      <c r="J6" s="230"/>
      <c r="K6" s="230"/>
      <c r="L6" s="230"/>
      <c r="M6" s="230"/>
      <c r="N6" s="230"/>
      <c r="O6" s="230"/>
      <c r="P6" s="230"/>
      <c r="Q6" s="230"/>
      <c r="R6" s="232">
        <f>SUM(F6:Q6)</f>
        <v>10755</v>
      </c>
      <c r="S6">
        <v>13755</v>
      </c>
      <c r="T6">
        <v>11000</v>
      </c>
    </row>
    <row r="7" spans="1:20" x14ac:dyDescent="0.25">
      <c r="B7" t="s">
        <v>97</v>
      </c>
      <c r="C7" s="230">
        <v>1135</v>
      </c>
      <c r="D7" s="230">
        <v>1135</v>
      </c>
      <c r="E7" s="231"/>
      <c r="F7" s="230">
        <v>1135</v>
      </c>
      <c r="G7" s="230">
        <v>1135</v>
      </c>
      <c r="H7" s="230">
        <v>1135</v>
      </c>
      <c r="I7" s="230">
        <v>950</v>
      </c>
      <c r="J7" s="230">
        <v>950</v>
      </c>
      <c r="K7" s="230">
        <v>950</v>
      </c>
      <c r="L7" s="230">
        <v>950</v>
      </c>
      <c r="M7" s="230">
        <v>950</v>
      </c>
      <c r="N7" s="230">
        <v>1950</v>
      </c>
      <c r="O7" s="230">
        <v>950</v>
      </c>
      <c r="P7" s="230">
        <v>950</v>
      </c>
      <c r="Q7" s="230">
        <v>950</v>
      </c>
      <c r="R7" s="232">
        <f>SUM(F7:Q7)</f>
        <v>12955</v>
      </c>
      <c r="S7">
        <v>13620</v>
      </c>
    </row>
    <row r="8" spans="1:20" x14ac:dyDescent="0.25">
      <c r="B8" t="s">
        <v>98</v>
      </c>
      <c r="C8" s="230"/>
      <c r="D8" s="230"/>
      <c r="E8" s="231"/>
      <c r="F8" s="230" t="s">
        <v>99</v>
      </c>
      <c r="G8" s="230" t="s">
        <v>99</v>
      </c>
      <c r="H8" s="230"/>
      <c r="I8" s="230">
        <v>5000</v>
      </c>
      <c r="J8" s="230"/>
      <c r="K8" s="230"/>
      <c r="L8" s="230"/>
      <c r="M8" s="230">
        <v>6000</v>
      </c>
      <c r="N8" s="230"/>
      <c r="O8" s="230"/>
      <c r="P8" s="230"/>
      <c r="Q8" s="230"/>
      <c r="R8" s="232">
        <f t="shared" ref="R8:R19" si="0">SUM(F8:Q8)</f>
        <v>11000</v>
      </c>
      <c r="S8">
        <v>0</v>
      </c>
      <c r="T8">
        <v>2000</v>
      </c>
    </row>
    <row r="9" spans="1:20" x14ac:dyDescent="0.25">
      <c r="C9" s="230"/>
      <c r="D9" s="230"/>
      <c r="E9" s="231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2"/>
    </row>
    <row r="10" spans="1:20" x14ac:dyDescent="0.25">
      <c r="B10" t="s">
        <v>25</v>
      </c>
      <c r="C10" s="230">
        <v>0</v>
      </c>
      <c r="D10" s="230">
        <v>7000</v>
      </c>
      <c r="E10" s="231"/>
      <c r="F10" s="230"/>
      <c r="G10" s="230" t="s">
        <v>99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>
        <v>8000</v>
      </c>
      <c r="R10" s="232">
        <f t="shared" si="0"/>
        <v>8000</v>
      </c>
      <c r="S10">
        <v>8000</v>
      </c>
    </row>
    <row r="11" spans="1:20" x14ac:dyDescent="0.25">
      <c r="B11" t="s">
        <v>100</v>
      </c>
      <c r="C11" s="230">
        <v>120</v>
      </c>
      <c r="D11" s="230"/>
      <c r="E11" s="231"/>
      <c r="F11" s="230" t="s">
        <v>99</v>
      </c>
      <c r="G11" s="230" t="s">
        <v>99</v>
      </c>
      <c r="H11" s="230"/>
      <c r="I11" s="230"/>
      <c r="J11" s="230"/>
      <c r="K11" s="230"/>
      <c r="L11" s="230"/>
      <c r="M11" s="230"/>
      <c r="N11" s="230"/>
      <c r="O11" s="230">
        <v>500</v>
      </c>
      <c r="P11" s="230"/>
      <c r="Q11" s="230"/>
      <c r="R11" s="232">
        <f t="shared" si="0"/>
        <v>500</v>
      </c>
      <c r="S11">
        <v>3820</v>
      </c>
    </row>
    <row r="12" spans="1:20" x14ac:dyDescent="0.25">
      <c r="B12" t="s">
        <v>101</v>
      </c>
      <c r="C12" s="230"/>
      <c r="D12" s="230"/>
      <c r="E12" s="231"/>
      <c r="F12" s="230" t="s">
        <v>99</v>
      </c>
      <c r="G12" s="230" t="s">
        <v>99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2">
        <f>SUM(F12:Q12)</f>
        <v>0</v>
      </c>
    </row>
    <row r="13" spans="1:20" x14ac:dyDescent="0.25">
      <c r="B13" t="s">
        <v>62</v>
      </c>
      <c r="C13" s="230"/>
      <c r="D13" s="230"/>
      <c r="E13" s="231"/>
      <c r="F13" s="230" t="s">
        <v>99</v>
      </c>
      <c r="G13" s="230"/>
      <c r="H13" s="230"/>
      <c r="I13" s="230"/>
      <c r="J13" s="230"/>
      <c r="K13" s="230"/>
      <c r="L13" s="230"/>
      <c r="M13" s="230"/>
      <c r="N13" s="230"/>
      <c r="O13" s="230">
        <v>1500</v>
      </c>
      <c r="P13" s="230"/>
      <c r="Q13" s="230"/>
      <c r="R13" s="232">
        <f t="shared" si="0"/>
        <v>1500</v>
      </c>
    </row>
    <row r="14" spans="1:20" x14ac:dyDescent="0.25">
      <c r="B14" t="s">
        <v>102</v>
      </c>
      <c r="C14" s="230">
        <v>0</v>
      </c>
      <c r="D14" s="230">
        <v>0</v>
      </c>
      <c r="E14" s="231"/>
      <c r="F14" s="230">
        <v>0</v>
      </c>
      <c r="G14" s="230">
        <v>0</v>
      </c>
      <c r="H14" s="230">
        <v>0</v>
      </c>
      <c r="I14" s="230">
        <v>0</v>
      </c>
      <c r="J14" s="230">
        <v>0</v>
      </c>
      <c r="K14" s="230">
        <v>0</v>
      </c>
      <c r="L14" s="230">
        <v>1000</v>
      </c>
      <c r="M14" s="230">
        <v>0</v>
      </c>
      <c r="N14" s="230">
        <v>0</v>
      </c>
      <c r="O14" s="230">
        <v>0</v>
      </c>
      <c r="P14" s="230">
        <v>0</v>
      </c>
      <c r="Q14" s="230">
        <v>0</v>
      </c>
      <c r="R14" s="232">
        <f t="shared" si="0"/>
        <v>1000</v>
      </c>
    </row>
    <row r="15" spans="1:20" x14ac:dyDescent="0.25">
      <c r="B15" s="10" t="s">
        <v>103</v>
      </c>
      <c r="C15" s="230">
        <v>190</v>
      </c>
      <c r="D15" s="230">
        <v>3370</v>
      </c>
      <c r="E15" s="231"/>
      <c r="F15" s="230">
        <v>10000</v>
      </c>
      <c r="G15" s="230">
        <v>10000</v>
      </c>
      <c r="H15" s="230">
        <v>10000</v>
      </c>
      <c r="I15" s="230">
        <v>10000</v>
      </c>
      <c r="J15" s="230">
        <v>10000</v>
      </c>
      <c r="K15" s="230">
        <v>8000</v>
      </c>
      <c r="L15" s="230">
        <v>10000</v>
      </c>
      <c r="M15" s="230">
        <v>10000</v>
      </c>
      <c r="N15" s="230">
        <v>10000</v>
      </c>
      <c r="O15" s="230">
        <v>10000</v>
      </c>
      <c r="P15" s="240">
        <v>9000</v>
      </c>
      <c r="Q15" s="240">
        <v>9000</v>
      </c>
      <c r="R15" s="232">
        <f t="shared" si="0"/>
        <v>116000</v>
      </c>
      <c r="S15">
        <v>165600</v>
      </c>
      <c r="T15">
        <v>120000</v>
      </c>
    </row>
    <row r="16" spans="1:20" x14ac:dyDescent="0.25">
      <c r="B16" t="s">
        <v>104</v>
      </c>
      <c r="C16" s="230">
        <v>620</v>
      </c>
      <c r="D16" s="230">
        <v>620</v>
      </c>
      <c r="E16" s="231"/>
      <c r="F16" s="230">
        <v>620</v>
      </c>
      <c r="G16" s="230">
        <v>620</v>
      </c>
      <c r="H16" s="230">
        <v>620</v>
      </c>
      <c r="I16" s="230"/>
      <c r="J16" s="230"/>
      <c r="K16" s="230"/>
      <c r="L16" s="230">
        <v>550</v>
      </c>
      <c r="M16" s="230">
        <v>550</v>
      </c>
      <c r="N16" s="230">
        <v>550</v>
      </c>
      <c r="O16" s="240">
        <f>550+4550+(45500*0.05)</f>
        <v>7375</v>
      </c>
      <c r="P16" s="230">
        <v>550</v>
      </c>
      <c r="Q16" s="230">
        <v>550</v>
      </c>
      <c r="R16" s="232">
        <f t="shared" si="0"/>
        <v>11985</v>
      </c>
      <c r="S16">
        <v>7440</v>
      </c>
    </row>
    <row r="17" spans="1:21" x14ac:dyDescent="0.25">
      <c r="B17" t="s">
        <v>61</v>
      </c>
      <c r="C17" s="230">
        <v>0</v>
      </c>
      <c r="D17" s="230">
        <v>500</v>
      </c>
      <c r="E17" s="231"/>
      <c r="F17" s="230"/>
      <c r="G17" s="230">
        <v>250</v>
      </c>
      <c r="H17" s="230"/>
      <c r="I17" s="230">
        <v>250</v>
      </c>
      <c r="J17" s="230"/>
      <c r="K17" s="230">
        <v>250</v>
      </c>
      <c r="L17" s="230"/>
      <c r="M17" s="230">
        <v>250</v>
      </c>
      <c r="N17" s="230"/>
      <c r="O17" s="230">
        <v>250</v>
      </c>
      <c r="P17" s="230"/>
      <c r="Q17" s="230">
        <v>250</v>
      </c>
      <c r="R17" s="232">
        <f>SUM(F17:Q17)</f>
        <v>1500</v>
      </c>
      <c r="S17">
        <v>3000</v>
      </c>
      <c r="T17">
        <v>1500</v>
      </c>
    </row>
    <row r="18" spans="1:21" x14ac:dyDescent="0.25">
      <c r="B18" t="s">
        <v>105</v>
      </c>
      <c r="C18" s="230">
        <v>3000</v>
      </c>
      <c r="D18" s="230">
        <v>3000</v>
      </c>
      <c r="E18" s="231"/>
      <c r="F18" s="230">
        <v>2500</v>
      </c>
      <c r="G18" s="230">
        <v>2500</v>
      </c>
      <c r="H18" s="230">
        <v>2500</v>
      </c>
      <c r="I18" s="230">
        <v>2500</v>
      </c>
      <c r="J18" s="230">
        <v>2500</v>
      </c>
      <c r="K18" s="230">
        <v>2500</v>
      </c>
      <c r="L18" s="230">
        <v>2500</v>
      </c>
      <c r="M18" s="230">
        <v>2500</v>
      </c>
      <c r="N18" s="230">
        <v>2500</v>
      </c>
      <c r="O18" s="230">
        <v>2500</v>
      </c>
      <c r="P18" s="230">
        <v>2500</v>
      </c>
      <c r="Q18" s="230">
        <v>2500</v>
      </c>
      <c r="R18" s="232">
        <f t="shared" si="0"/>
        <v>30000</v>
      </c>
      <c r="S18" s="233">
        <v>36000</v>
      </c>
      <c r="T18" s="233">
        <v>30000</v>
      </c>
    </row>
    <row r="19" spans="1:21" x14ac:dyDescent="0.25">
      <c r="B19" s="239" t="s">
        <v>113</v>
      </c>
      <c r="C19" s="240"/>
      <c r="D19" s="240"/>
      <c r="E19" s="241"/>
      <c r="F19" s="240"/>
      <c r="G19" s="240"/>
      <c r="H19" s="240"/>
      <c r="I19" s="240"/>
      <c r="J19" s="240">
        <v>10000</v>
      </c>
      <c r="K19" s="240">
        <v>10000</v>
      </c>
      <c r="L19" s="240">
        <v>50000</v>
      </c>
      <c r="M19" s="240"/>
      <c r="N19" s="240"/>
      <c r="O19" s="240"/>
      <c r="P19" s="240"/>
      <c r="Q19" s="240"/>
      <c r="R19" s="242">
        <f t="shared" si="0"/>
        <v>70000</v>
      </c>
      <c r="S19" s="238"/>
      <c r="T19" s="238"/>
    </row>
    <row r="20" spans="1:21" s="10" customFormat="1" x14ac:dyDescent="0.25">
      <c r="A20" s="10" t="s">
        <v>60</v>
      </c>
      <c r="C20" s="234">
        <f>SUM(C6:C18)</f>
        <v>5065</v>
      </c>
      <c r="D20" s="234">
        <f>SUM(D6:D18)</f>
        <v>15625</v>
      </c>
      <c r="E20" s="92"/>
      <c r="F20" s="234">
        <f>SUM(F6:F18)</f>
        <v>14255</v>
      </c>
      <c r="G20" s="234">
        <f>SUM(G6:G18)</f>
        <v>14505</v>
      </c>
      <c r="H20" s="234">
        <f>SUM(H6:H18)</f>
        <v>14255</v>
      </c>
      <c r="I20" s="234">
        <f>SUM(I6:I18)</f>
        <v>29455</v>
      </c>
      <c r="J20" s="234">
        <f>SUM(J6:J19)</f>
        <v>23450</v>
      </c>
      <c r="K20" s="234">
        <f>SUM(K6:K19)</f>
        <v>21700</v>
      </c>
      <c r="L20" s="234">
        <f>SUM(L6:L19)</f>
        <v>65000</v>
      </c>
      <c r="M20" s="234">
        <f t="shared" ref="M20:R20" si="1">SUM(M6:M18)</f>
        <v>20250</v>
      </c>
      <c r="N20" s="234">
        <f t="shared" si="1"/>
        <v>15000</v>
      </c>
      <c r="O20" s="234">
        <f t="shared" si="1"/>
        <v>23075</v>
      </c>
      <c r="P20" s="234">
        <f t="shared" si="1"/>
        <v>13000</v>
      </c>
      <c r="Q20" s="234">
        <f t="shared" si="1"/>
        <v>21250</v>
      </c>
      <c r="R20" s="232">
        <f t="shared" si="1"/>
        <v>205195</v>
      </c>
    </row>
    <row r="21" spans="1:21" x14ac:dyDescent="0.25"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92"/>
    </row>
    <row r="22" spans="1:21" x14ac:dyDescent="0.25">
      <c r="A22" s="10" t="s">
        <v>67</v>
      </c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92"/>
    </row>
    <row r="23" spans="1:21" x14ac:dyDescent="0.25">
      <c r="B23" t="s">
        <v>106</v>
      </c>
      <c r="C23" s="235">
        <v>11650</v>
      </c>
      <c r="D23" s="235">
        <v>11650</v>
      </c>
      <c r="E23" s="231"/>
      <c r="F23" s="235">
        <v>14500</v>
      </c>
      <c r="G23" s="235">
        <v>13500</v>
      </c>
      <c r="H23" s="235">
        <v>13500</v>
      </c>
      <c r="I23" s="235">
        <v>8500</v>
      </c>
      <c r="J23" s="235">
        <v>8500</v>
      </c>
      <c r="K23" s="235">
        <v>8500</v>
      </c>
      <c r="L23" s="235">
        <v>8500</v>
      </c>
      <c r="M23" s="235">
        <v>8500</v>
      </c>
      <c r="N23" s="235">
        <v>8500</v>
      </c>
      <c r="O23" s="235">
        <v>8500</v>
      </c>
      <c r="P23" s="240">
        <v>9000</v>
      </c>
      <c r="Q23" s="240">
        <v>9000</v>
      </c>
      <c r="R23" s="232">
        <f>SUM(F23:Q23)</f>
        <v>119000</v>
      </c>
      <c r="S23">
        <v>125985</v>
      </c>
    </row>
    <row r="24" spans="1:21" x14ac:dyDescent="0.25">
      <c r="B24" t="s">
        <v>107</v>
      </c>
      <c r="C24" s="235">
        <v>-11206</v>
      </c>
      <c r="D24" s="235">
        <v>-6288</v>
      </c>
      <c r="E24" s="231"/>
      <c r="F24" s="235"/>
      <c r="G24" s="235" t="s">
        <v>99</v>
      </c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2">
        <f>SUM(F24:Q24)</f>
        <v>0</v>
      </c>
    </row>
    <row r="25" spans="1:21" x14ac:dyDescent="0.25">
      <c r="B25" t="s">
        <v>108</v>
      </c>
      <c r="C25" s="235">
        <v>0</v>
      </c>
      <c r="D25" s="235">
        <v>25000</v>
      </c>
      <c r="E25" s="231"/>
      <c r="F25" s="235"/>
      <c r="G25" s="235" t="s">
        <v>99</v>
      </c>
      <c r="H25" s="235"/>
      <c r="I25" s="235"/>
      <c r="J25" s="235"/>
      <c r="K25" s="235"/>
      <c r="L25" s="235"/>
      <c r="M25" s="240">
        <v>24500</v>
      </c>
      <c r="N25" s="235"/>
      <c r="O25" s="235"/>
      <c r="P25" s="235"/>
      <c r="Q25" s="235">
        <v>25000</v>
      </c>
      <c r="R25" s="232">
        <f>SUM(F25:Q25)</f>
        <v>49500</v>
      </c>
      <c r="S25">
        <v>25000</v>
      </c>
    </row>
    <row r="26" spans="1:21" x14ac:dyDescent="0.25">
      <c r="B26" t="s">
        <v>66</v>
      </c>
      <c r="C26" s="235">
        <v>0</v>
      </c>
      <c r="D26" s="235">
        <v>0</v>
      </c>
      <c r="E26" s="231"/>
      <c r="F26" s="235"/>
      <c r="G26" s="235" t="s">
        <v>99</v>
      </c>
      <c r="H26" s="235">
        <v>150</v>
      </c>
      <c r="I26" s="235"/>
      <c r="J26" s="235"/>
      <c r="K26" s="235">
        <v>30000</v>
      </c>
      <c r="L26" s="235"/>
      <c r="M26" s="235"/>
      <c r="N26" s="235">
        <v>30000</v>
      </c>
      <c r="O26" s="235"/>
      <c r="P26" s="235"/>
      <c r="Q26" s="235"/>
      <c r="R26" s="232">
        <f>SUM(F26:Q26)</f>
        <v>60150</v>
      </c>
      <c r="S26" t="s">
        <v>109</v>
      </c>
      <c r="U26" t="s">
        <v>112</v>
      </c>
    </row>
    <row r="27" spans="1:21" x14ac:dyDescent="0.25">
      <c r="B27" s="239" t="s">
        <v>114</v>
      </c>
      <c r="C27" s="240"/>
      <c r="D27" s="240"/>
      <c r="E27" s="241"/>
      <c r="F27" s="240"/>
      <c r="G27" s="240"/>
      <c r="H27" s="240">
        <f>70000-24500</f>
        <v>45500</v>
      </c>
      <c r="I27" s="240"/>
      <c r="J27" s="240"/>
      <c r="K27" s="240"/>
      <c r="L27" s="240"/>
      <c r="M27" s="240"/>
      <c r="N27" s="240"/>
      <c r="O27" s="240"/>
      <c r="P27" s="240"/>
      <c r="Q27" s="240"/>
      <c r="R27" s="242">
        <f>SUM(F27:Q27)</f>
        <v>45500</v>
      </c>
    </row>
    <row r="28" spans="1:21" s="10" customFormat="1" x14ac:dyDescent="0.25">
      <c r="A28" s="10" t="s">
        <v>65</v>
      </c>
      <c r="C28" s="236">
        <f>SUM(C23:C26)</f>
        <v>444</v>
      </c>
      <c r="D28" s="236">
        <f>SUM(D23:D26)</f>
        <v>30362</v>
      </c>
      <c r="E28" s="92"/>
      <c r="F28" s="236">
        <f t="shared" ref="F28:Q28" si="2">SUM(F23:F26)</f>
        <v>14500</v>
      </c>
      <c r="G28" s="236">
        <f t="shared" si="2"/>
        <v>13500</v>
      </c>
      <c r="H28" s="236">
        <f>SUM(H23:H27)</f>
        <v>59150</v>
      </c>
      <c r="I28" s="236">
        <f>SUM(I23:I27)</f>
        <v>8500</v>
      </c>
      <c r="J28" s="236">
        <f t="shared" si="2"/>
        <v>8500</v>
      </c>
      <c r="K28" s="236">
        <f t="shared" si="2"/>
        <v>38500</v>
      </c>
      <c r="L28" s="236">
        <f t="shared" si="2"/>
        <v>8500</v>
      </c>
      <c r="M28" s="236">
        <f t="shared" si="2"/>
        <v>33000</v>
      </c>
      <c r="N28" s="236">
        <f t="shared" si="2"/>
        <v>38500</v>
      </c>
      <c r="O28" s="236">
        <f t="shared" si="2"/>
        <v>8500</v>
      </c>
      <c r="P28" s="236">
        <f t="shared" si="2"/>
        <v>9000</v>
      </c>
      <c r="Q28" s="236">
        <f t="shared" si="2"/>
        <v>34000</v>
      </c>
      <c r="R28" s="236">
        <f>SUM(R23:R26)</f>
        <v>228650</v>
      </c>
    </row>
    <row r="29" spans="1:21" x14ac:dyDescent="0.25">
      <c r="C29" s="167" t="s">
        <v>81</v>
      </c>
      <c r="D29" s="167" t="s">
        <v>82</v>
      </c>
      <c r="E29" s="229"/>
      <c r="F29" s="167" t="s">
        <v>83</v>
      </c>
      <c r="G29" s="167" t="s">
        <v>84</v>
      </c>
      <c r="H29" s="167" t="s">
        <v>85</v>
      </c>
      <c r="I29" s="167" t="s">
        <v>86</v>
      </c>
      <c r="J29" s="167" t="s">
        <v>87</v>
      </c>
      <c r="K29" s="167" t="s">
        <v>88</v>
      </c>
      <c r="L29" s="167" t="s">
        <v>89</v>
      </c>
      <c r="M29" s="167" t="s">
        <v>90</v>
      </c>
      <c r="N29" s="167" t="s">
        <v>91</v>
      </c>
      <c r="O29" s="167" t="s">
        <v>92</v>
      </c>
      <c r="P29" s="167" t="s">
        <v>81</v>
      </c>
      <c r="Q29" s="167" t="s">
        <v>82</v>
      </c>
      <c r="R29" s="92"/>
    </row>
    <row r="30" spans="1:21" ht="15" customHeight="1" x14ac:dyDescent="0.25">
      <c r="A30" s="257" t="s">
        <v>110</v>
      </c>
      <c r="B30" s="258"/>
      <c r="C30" s="227">
        <f>C4-C20+C28</f>
        <v>-9895</v>
      </c>
      <c r="D30" s="227">
        <f>C30-D20+D28</f>
        <v>4842</v>
      </c>
      <c r="E30" s="231"/>
      <c r="F30" s="227">
        <f>D30-F20+F28</f>
        <v>5087</v>
      </c>
      <c r="G30" s="227">
        <f>F30-G20+G28</f>
        <v>4082</v>
      </c>
      <c r="H30" s="227">
        <f t="shared" ref="H30:Q30" si="3">G30-H20+H28</f>
        <v>48977</v>
      </c>
      <c r="I30" s="227">
        <f t="shared" si="3"/>
        <v>28022</v>
      </c>
      <c r="J30" s="227">
        <f t="shared" si="3"/>
        <v>13072</v>
      </c>
      <c r="K30" s="227">
        <f>J30-K20+K28</f>
        <v>29872</v>
      </c>
      <c r="L30" s="227">
        <f t="shared" si="3"/>
        <v>-26628</v>
      </c>
      <c r="M30" s="227">
        <f t="shared" si="3"/>
        <v>-13878</v>
      </c>
      <c r="N30" s="227">
        <f t="shared" si="3"/>
        <v>9622</v>
      </c>
      <c r="O30" s="227">
        <f t="shared" si="3"/>
        <v>-4953</v>
      </c>
      <c r="P30" s="227">
        <f t="shared" si="3"/>
        <v>-8953</v>
      </c>
      <c r="Q30" s="227">
        <f t="shared" si="3"/>
        <v>3797</v>
      </c>
      <c r="R30" s="92"/>
    </row>
    <row r="31" spans="1:21" x14ac:dyDescent="0.25">
      <c r="A31" s="259" t="s">
        <v>111</v>
      </c>
      <c r="B31" s="259"/>
      <c r="C31" s="229">
        <v>-25000</v>
      </c>
      <c r="D31" s="229">
        <f>C31</f>
        <v>-25000</v>
      </c>
      <c r="E31" s="229">
        <f t="shared" ref="E31:Q31" si="4">D31</f>
        <v>-25000</v>
      </c>
      <c r="F31" s="229">
        <f t="shared" si="4"/>
        <v>-25000</v>
      </c>
      <c r="G31" s="229">
        <f t="shared" si="4"/>
        <v>-25000</v>
      </c>
      <c r="H31" s="229">
        <f t="shared" si="4"/>
        <v>-25000</v>
      </c>
      <c r="I31" s="229">
        <f t="shared" si="4"/>
        <v>-25000</v>
      </c>
      <c r="J31" s="229">
        <f t="shared" si="4"/>
        <v>-25000</v>
      </c>
      <c r="K31" s="229">
        <f t="shared" si="4"/>
        <v>-25000</v>
      </c>
      <c r="L31" s="229">
        <f t="shared" si="4"/>
        <v>-25000</v>
      </c>
      <c r="M31" s="229">
        <f t="shared" si="4"/>
        <v>-25000</v>
      </c>
      <c r="N31" s="229">
        <f t="shared" si="4"/>
        <v>-25000</v>
      </c>
      <c r="O31" s="229">
        <f t="shared" si="4"/>
        <v>-25000</v>
      </c>
      <c r="P31" s="229">
        <f t="shared" si="4"/>
        <v>-25000</v>
      </c>
      <c r="Q31" s="229">
        <f t="shared" si="4"/>
        <v>-25000</v>
      </c>
      <c r="R31" s="92"/>
    </row>
    <row r="32" spans="1:21" x14ac:dyDescent="0.25">
      <c r="C32" s="237"/>
    </row>
    <row r="33" spans="3:3" x14ac:dyDescent="0.25">
      <c r="C33" s="156"/>
    </row>
  </sheetData>
  <mergeCells count="5">
    <mergeCell ref="C2:D2"/>
    <mergeCell ref="F2:Q2"/>
    <mergeCell ref="R2:R3"/>
    <mergeCell ref="A30:B30"/>
    <mergeCell ref="A31:B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A1C3-1BDF-4828-B26A-7CF8ED04CCDA}">
  <dimension ref="A1:CZ431"/>
  <sheetViews>
    <sheetView zoomScaleNormal="100" workbookViewId="0">
      <pane ySplit="3" topLeftCell="A4" activePane="bottomLeft" state="frozen"/>
      <selection pane="bottomLeft" activeCell="I111" sqref="I111"/>
    </sheetView>
  </sheetViews>
  <sheetFormatPr defaultColWidth="9.140625" defaultRowHeight="15" x14ac:dyDescent="0.25"/>
  <cols>
    <col min="1" max="1" width="4.5703125" customWidth="1"/>
    <col min="2" max="2" width="37.85546875" customWidth="1"/>
    <col min="3" max="3" width="7.5703125" style="198" hidden="1" customWidth="1"/>
    <col min="4" max="4" width="13.5703125" style="33" customWidth="1"/>
    <col min="5" max="5" width="10.5703125" style="29" customWidth="1"/>
    <col min="6" max="6" width="10.7109375" style="29" customWidth="1"/>
    <col min="7" max="7" width="10.5703125" style="29" customWidth="1"/>
    <col min="8" max="8" width="9.42578125" style="29" bestFit="1" customWidth="1"/>
    <col min="9" max="10" width="10.5703125" style="29" customWidth="1"/>
    <col min="225" max="225" width="4.5703125" customWidth="1"/>
    <col min="226" max="226" width="37.85546875" customWidth="1"/>
    <col min="227" max="227" width="6.140625" customWidth="1"/>
    <col min="228" max="233" width="11.42578125" customWidth="1"/>
    <col min="234" max="245" width="5.85546875" customWidth="1"/>
    <col min="246" max="246" width="3.5703125" customWidth="1"/>
    <col min="247" max="247" width="5.42578125" customWidth="1"/>
    <col min="248" max="258" width="10.5703125" customWidth="1"/>
    <col min="259" max="259" width="10.5703125" bestFit="1" customWidth="1"/>
    <col min="260" max="260" width="11.42578125" customWidth="1"/>
    <col min="261" max="261" width="4.5703125" customWidth="1"/>
    <col min="262" max="262" width="11.42578125" customWidth="1"/>
    <col min="481" max="481" width="4.5703125" customWidth="1"/>
    <col min="482" max="482" width="37.85546875" customWidth="1"/>
    <col min="483" max="483" width="6.140625" customWidth="1"/>
    <col min="484" max="489" width="11.42578125" customWidth="1"/>
    <col min="490" max="501" width="5.85546875" customWidth="1"/>
    <col min="502" max="502" width="3.5703125" customWidth="1"/>
    <col min="503" max="503" width="5.42578125" customWidth="1"/>
    <col min="504" max="514" width="10.5703125" customWidth="1"/>
    <col min="515" max="515" width="10.5703125" bestFit="1" customWidth="1"/>
    <col min="516" max="516" width="11.42578125" customWidth="1"/>
    <col min="517" max="517" width="4.5703125" customWidth="1"/>
    <col min="518" max="518" width="11.42578125" customWidth="1"/>
    <col min="737" max="737" width="4.5703125" customWidth="1"/>
    <col min="738" max="738" width="37.85546875" customWidth="1"/>
    <col min="739" max="739" width="6.140625" customWidth="1"/>
    <col min="740" max="745" width="11.42578125" customWidth="1"/>
    <col min="746" max="757" width="5.85546875" customWidth="1"/>
    <col min="758" max="758" width="3.5703125" customWidth="1"/>
    <col min="759" max="759" width="5.42578125" customWidth="1"/>
    <col min="760" max="770" width="10.5703125" customWidth="1"/>
    <col min="771" max="771" width="10.5703125" bestFit="1" customWidth="1"/>
    <col min="772" max="772" width="11.42578125" customWidth="1"/>
    <col min="773" max="773" width="4.5703125" customWidth="1"/>
    <col min="774" max="774" width="11.42578125" customWidth="1"/>
    <col min="993" max="993" width="4.5703125" customWidth="1"/>
    <col min="994" max="994" width="37.85546875" customWidth="1"/>
    <col min="995" max="995" width="6.140625" customWidth="1"/>
    <col min="996" max="1001" width="11.42578125" customWidth="1"/>
    <col min="1002" max="1013" width="5.85546875" customWidth="1"/>
    <col min="1014" max="1014" width="3.5703125" customWidth="1"/>
    <col min="1015" max="1015" width="5.42578125" customWidth="1"/>
    <col min="1016" max="1026" width="10.5703125" customWidth="1"/>
    <col min="1027" max="1027" width="10.5703125" bestFit="1" customWidth="1"/>
    <col min="1028" max="1028" width="11.42578125" customWidth="1"/>
    <col min="1029" max="1029" width="4.5703125" customWidth="1"/>
    <col min="1030" max="1030" width="11.42578125" customWidth="1"/>
    <col min="1249" max="1249" width="4.5703125" customWidth="1"/>
    <col min="1250" max="1250" width="37.85546875" customWidth="1"/>
    <col min="1251" max="1251" width="6.140625" customWidth="1"/>
    <col min="1252" max="1257" width="11.42578125" customWidth="1"/>
    <col min="1258" max="1269" width="5.85546875" customWidth="1"/>
    <col min="1270" max="1270" width="3.5703125" customWidth="1"/>
    <col min="1271" max="1271" width="5.42578125" customWidth="1"/>
    <col min="1272" max="1282" width="10.5703125" customWidth="1"/>
    <col min="1283" max="1283" width="10.5703125" bestFit="1" customWidth="1"/>
    <col min="1284" max="1284" width="11.42578125" customWidth="1"/>
    <col min="1285" max="1285" width="4.5703125" customWidth="1"/>
    <col min="1286" max="1286" width="11.42578125" customWidth="1"/>
    <col min="1505" max="1505" width="4.5703125" customWidth="1"/>
    <col min="1506" max="1506" width="37.85546875" customWidth="1"/>
    <col min="1507" max="1507" width="6.140625" customWidth="1"/>
    <col min="1508" max="1513" width="11.42578125" customWidth="1"/>
    <col min="1514" max="1525" width="5.85546875" customWidth="1"/>
    <col min="1526" max="1526" width="3.5703125" customWidth="1"/>
    <col min="1527" max="1527" width="5.42578125" customWidth="1"/>
    <col min="1528" max="1538" width="10.5703125" customWidth="1"/>
    <col min="1539" max="1539" width="10.5703125" bestFit="1" customWidth="1"/>
    <col min="1540" max="1540" width="11.42578125" customWidth="1"/>
    <col min="1541" max="1541" width="4.5703125" customWidth="1"/>
    <col min="1542" max="1542" width="11.42578125" customWidth="1"/>
    <col min="1761" max="1761" width="4.5703125" customWidth="1"/>
    <col min="1762" max="1762" width="37.85546875" customWidth="1"/>
    <col min="1763" max="1763" width="6.140625" customWidth="1"/>
    <col min="1764" max="1769" width="11.42578125" customWidth="1"/>
    <col min="1770" max="1781" width="5.85546875" customWidth="1"/>
    <col min="1782" max="1782" width="3.5703125" customWidth="1"/>
    <col min="1783" max="1783" width="5.42578125" customWidth="1"/>
    <col min="1784" max="1794" width="10.5703125" customWidth="1"/>
    <col min="1795" max="1795" width="10.5703125" bestFit="1" customWidth="1"/>
    <col min="1796" max="1796" width="11.42578125" customWidth="1"/>
    <col min="1797" max="1797" width="4.5703125" customWidth="1"/>
    <col min="1798" max="1798" width="11.42578125" customWidth="1"/>
    <col min="2017" max="2017" width="4.5703125" customWidth="1"/>
    <col min="2018" max="2018" width="37.85546875" customWidth="1"/>
    <col min="2019" max="2019" width="6.140625" customWidth="1"/>
    <col min="2020" max="2025" width="11.42578125" customWidth="1"/>
    <col min="2026" max="2037" width="5.85546875" customWidth="1"/>
    <col min="2038" max="2038" width="3.5703125" customWidth="1"/>
    <col min="2039" max="2039" width="5.42578125" customWidth="1"/>
    <col min="2040" max="2050" width="10.5703125" customWidth="1"/>
    <col min="2051" max="2051" width="10.5703125" bestFit="1" customWidth="1"/>
    <col min="2052" max="2052" width="11.42578125" customWidth="1"/>
    <col min="2053" max="2053" width="4.5703125" customWidth="1"/>
    <col min="2054" max="2054" width="11.42578125" customWidth="1"/>
    <col min="2273" max="2273" width="4.5703125" customWidth="1"/>
    <col min="2274" max="2274" width="37.85546875" customWidth="1"/>
    <col min="2275" max="2275" width="6.140625" customWidth="1"/>
    <col min="2276" max="2281" width="11.42578125" customWidth="1"/>
    <col min="2282" max="2293" width="5.85546875" customWidth="1"/>
    <col min="2294" max="2294" width="3.5703125" customWidth="1"/>
    <col min="2295" max="2295" width="5.42578125" customWidth="1"/>
    <col min="2296" max="2306" width="10.5703125" customWidth="1"/>
    <col min="2307" max="2307" width="10.5703125" bestFit="1" customWidth="1"/>
    <col min="2308" max="2308" width="11.42578125" customWidth="1"/>
    <col min="2309" max="2309" width="4.5703125" customWidth="1"/>
    <col min="2310" max="2310" width="11.42578125" customWidth="1"/>
    <col min="2529" max="2529" width="4.5703125" customWidth="1"/>
    <col min="2530" max="2530" width="37.85546875" customWidth="1"/>
    <col min="2531" max="2531" width="6.140625" customWidth="1"/>
    <col min="2532" max="2537" width="11.42578125" customWidth="1"/>
    <col min="2538" max="2549" width="5.85546875" customWidth="1"/>
    <col min="2550" max="2550" width="3.5703125" customWidth="1"/>
    <col min="2551" max="2551" width="5.42578125" customWidth="1"/>
    <col min="2552" max="2562" width="10.5703125" customWidth="1"/>
    <col min="2563" max="2563" width="10.5703125" bestFit="1" customWidth="1"/>
    <col min="2564" max="2564" width="11.42578125" customWidth="1"/>
    <col min="2565" max="2565" width="4.5703125" customWidth="1"/>
    <col min="2566" max="2566" width="11.42578125" customWidth="1"/>
    <col min="2785" max="2785" width="4.5703125" customWidth="1"/>
    <col min="2786" max="2786" width="37.85546875" customWidth="1"/>
    <col min="2787" max="2787" width="6.140625" customWidth="1"/>
    <col min="2788" max="2793" width="11.42578125" customWidth="1"/>
    <col min="2794" max="2805" width="5.85546875" customWidth="1"/>
    <col min="2806" max="2806" width="3.5703125" customWidth="1"/>
    <col min="2807" max="2807" width="5.42578125" customWidth="1"/>
    <col min="2808" max="2818" width="10.5703125" customWidth="1"/>
    <col min="2819" max="2819" width="10.5703125" bestFit="1" customWidth="1"/>
    <col min="2820" max="2820" width="11.42578125" customWidth="1"/>
    <col min="2821" max="2821" width="4.5703125" customWidth="1"/>
    <col min="2822" max="2822" width="11.42578125" customWidth="1"/>
    <col min="3041" max="3041" width="4.5703125" customWidth="1"/>
    <col min="3042" max="3042" width="37.85546875" customWidth="1"/>
    <col min="3043" max="3043" width="6.140625" customWidth="1"/>
    <col min="3044" max="3049" width="11.42578125" customWidth="1"/>
    <col min="3050" max="3061" width="5.85546875" customWidth="1"/>
    <col min="3062" max="3062" width="3.5703125" customWidth="1"/>
    <col min="3063" max="3063" width="5.42578125" customWidth="1"/>
    <col min="3064" max="3074" width="10.5703125" customWidth="1"/>
    <col min="3075" max="3075" width="10.5703125" bestFit="1" customWidth="1"/>
    <col min="3076" max="3076" width="11.42578125" customWidth="1"/>
    <col min="3077" max="3077" width="4.5703125" customWidth="1"/>
    <col min="3078" max="3078" width="11.42578125" customWidth="1"/>
    <col min="3297" max="3297" width="4.5703125" customWidth="1"/>
    <col min="3298" max="3298" width="37.85546875" customWidth="1"/>
    <col min="3299" max="3299" width="6.140625" customWidth="1"/>
    <col min="3300" max="3305" width="11.42578125" customWidth="1"/>
    <col min="3306" max="3317" width="5.85546875" customWidth="1"/>
    <col min="3318" max="3318" width="3.5703125" customWidth="1"/>
    <col min="3319" max="3319" width="5.42578125" customWidth="1"/>
    <col min="3320" max="3330" width="10.5703125" customWidth="1"/>
    <col min="3331" max="3331" width="10.5703125" bestFit="1" customWidth="1"/>
    <col min="3332" max="3332" width="11.42578125" customWidth="1"/>
    <col min="3333" max="3333" width="4.5703125" customWidth="1"/>
    <col min="3334" max="3334" width="11.42578125" customWidth="1"/>
    <col min="3553" max="3553" width="4.5703125" customWidth="1"/>
    <col min="3554" max="3554" width="37.85546875" customWidth="1"/>
    <col min="3555" max="3555" width="6.140625" customWidth="1"/>
    <col min="3556" max="3561" width="11.42578125" customWidth="1"/>
    <col min="3562" max="3573" width="5.85546875" customWidth="1"/>
    <col min="3574" max="3574" width="3.5703125" customWidth="1"/>
    <col min="3575" max="3575" width="5.42578125" customWidth="1"/>
    <col min="3576" max="3586" width="10.5703125" customWidth="1"/>
    <col min="3587" max="3587" width="10.5703125" bestFit="1" customWidth="1"/>
    <col min="3588" max="3588" width="11.42578125" customWidth="1"/>
    <col min="3589" max="3589" width="4.5703125" customWidth="1"/>
    <col min="3590" max="3590" width="11.42578125" customWidth="1"/>
    <col min="3809" max="3809" width="4.5703125" customWidth="1"/>
    <col min="3810" max="3810" width="37.85546875" customWidth="1"/>
    <col min="3811" max="3811" width="6.140625" customWidth="1"/>
    <col min="3812" max="3817" width="11.42578125" customWidth="1"/>
    <col min="3818" max="3829" width="5.85546875" customWidth="1"/>
    <col min="3830" max="3830" width="3.5703125" customWidth="1"/>
    <col min="3831" max="3831" width="5.42578125" customWidth="1"/>
    <col min="3832" max="3842" width="10.5703125" customWidth="1"/>
    <col min="3843" max="3843" width="10.5703125" bestFit="1" customWidth="1"/>
    <col min="3844" max="3844" width="11.42578125" customWidth="1"/>
    <col min="3845" max="3845" width="4.5703125" customWidth="1"/>
    <col min="3846" max="3846" width="11.42578125" customWidth="1"/>
    <col min="4065" max="4065" width="4.5703125" customWidth="1"/>
    <col min="4066" max="4066" width="37.85546875" customWidth="1"/>
    <col min="4067" max="4067" width="6.140625" customWidth="1"/>
    <col min="4068" max="4073" width="11.42578125" customWidth="1"/>
    <col min="4074" max="4085" width="5.85546875" customWidth="1"/>
    <col min="4086" max="4086" width="3.5703125" customWidth="1"/>
    <col min="4087" max="4087" width="5.42578125" customWidth="1"/>
    <col min="4088" max="4098" width="10.5703125" customWidth="1"/>
    <col min="4099" max="4099" width="10.5703125" bestFit="1" customWidth="1"/>
    <col min="4100" max="4100" width="11.42578125" customWidth="1"/>
    <col min="4101" max="4101" width="4.5703125" customWidth="1"/>
    <col min="4102" max="4102" width="11.42578125" customWidth="1"/>
    <col min="4321" max="4321" width="4.5703125" customWidth="1"/>
    <col min="4322" max="4322" width="37.85546875" customWidth="1"/>
    <col min="4323" max="4323" width="6.140625" customWidth="1"/>
    <col min="4324" max="4329" width="11.42578125" customWidth="1"/>
    <col min="4330" max="4341" width="5.85546875" customWidth="1"/>
    <col min="4342" max="4342" width="3.5703125" customWidth="1"/>
    <col min="4343" max="4343" width="5.42578125" customWidth="1"/>
    <col min="4344" max="4354" width="10.5703125" customWidth="1"/>
    <col min="4355" max="4355" width="10.5703125" bestFit="1" customWidth="1"/>
    <col min="4356" max="4356" width="11.42578125" customWidth="1"/>
    <col min="4357" max="4357" width="4.5703125" customWidth="1"/>
    <col min="4358" max="4358" width="11.42578125" customWidth="1"/>
    <col min="4577" max="4577" width="4.5703125" customWidth="1"/>
    <col min="4578" max="4578" width="37.85546875" customWidth="1"/>
    <col min="4579" max="4579" width="6.140625" customWidth="1"/>
    <col min="4580" max="4585" width="11.42578125" customWidth="1"/>
    <col min="4586" max="4597" width="5.85546875" customWidth="1"/>
    <col min="4598" max="4598" width="3.5703125" customWidth="1"/>
    <col min="4599" max="4599" width="5.42578125" customWidth="1"/>
    <col min="4600" max="4610" width="10.5703125" customWidth="1"/>
    <col min="4611" max="4611" width="10.5703125" bestFit="1" customWidth="1"/>
    <col min="4612" max="4612" width="11.42578125" customWidth="1"/>
    <col min="4613" max="4613" width="4.5703125" customWidth="1"/>
    <col min="4614" max="4614" width="11.42578125" customWidth="1"/>
    <col min="4833" max="4833" width="4.5703125" customWidth="1"/>
    <col min="4834" max="4834" width="37.85546875" customWidth="1"/>
    <col min="4835" max="4835" width="6.140625" customWidth="1"/>
    <col min="4836" max="4841" width="11.42578125" customWidth="1"/>
    <col min="4842" max="4853" width="5.85546875" customWidth="1"/>
    <col min="4854" max="4854" width="3.5703125" customWidth="1"/>
    <col min="4855" max="4855" width="5.42578125" customWidth="1"/>
    <col min="4856" max="4866" width="10.5703125" customWidth="1"/>
    <col min="4867" max="4867" width="10.5703125" bestFit="1" customWidth="1"/>
    <col min="4868" max="4868" width="11.42578125" customWidth="1"/>
    <col min="4869" max="4869" width="4.5703125" customWidth="1"/>
    <col min="4870" max="4870" width="11.42578125" customWidth="1"/>
    <col min="5089" max="5089" width="4.5703125" customWidth="1"/>
    <col min="5090" max="5090" width="37.85546875" customWidth="1"/>
    <col min="5091" max="5091" width="6.140625" customWidth="1"/>
    <col min="5092" max="5097" width="11.42578125" customWidth="1"/>
    <col min="5098" max="5109" width="5.85546875" customWidth="1"/>
    <col min="5110" max="5110" width="3.5703125" customWidth="1"/>
    <col min="5111" max="5111" width="5.42578125" customWidth="1"/>
    <col min="5112" max="5122" width="10.5703125" customWidth="1"/>
    <col min="5123" max="5123" width="10.5703125" bestFit="1" customWidth="1"/>
    <col min="5124" max="5124" width="11.42578125" customWidth="1"/>
    <col min="5125" max="5125" width="4.5703125" customWidth="1"/>
    <col min="5126" max="5126" width="11.42578125" customWidth="1"/>
    <col min="5345" max="5345" width="4.5703125" customWidth="1"/>
    <col min="5346" max="5346" width="37.85546875" customWidth="1"/>
    <col min="5347" max="5347" width="6.140625" customWidth="1"/>
    <col min="5348" max="5353" width="11.42578125" customWidth="1"/>
    <col min="5354" max="5365" width="5.85546875" customWidth="1"/>
    <col min="5366" max="5366" width="3.5703125" customWidth="1"/>
    <col min="5367" max="5367" width="5.42578125" customWidth="1"/>
    <col min="5368" max="5378" width="10.5703125" customWidth="1"/>
    <col min="5379" max="5379" width="10.5703125" bestFit="1" customWidth="1"/>
    <col min="5380" max="5380" width="11.42578125" customWidth="1"/>
    <col min="5381" max="5381" width="4.5703125" customWidth="1"/>
    <col min="5382" max="5382" width="11.42578125" customWidth="1"/>
    <col min="5601" max="5601" width="4.5703125" customWidth="1"/>
    <col min="5602" max="5602" width="37.85546875" customWidth="1"/>
    <col min="5603" max="5603" width="6.140625" customWidth="1"/>
    <col min="5604" max="5609" width="11.42578125" customWidth="1"/>
    <col min="5610" max="5621" width="5.85546875" customWidth="1"/>
    <col min="5622" max="5622" width="3.5703125" customWidth="1"/>
    <col min="5623" max="5623" width="5.42578125" customWidth="1"/>
    <col min="5624" max="5634" width="10.5703125" customWidth="1"/>
    <col min="5635" max="5635" width="10.5703125" bestFit="1" customWidth="1"/>
    <col min="5636" max="5636" width="11.42578125" customWidth="1"/>
    <col min="5637" max="5637" width="4.5703125" customWidth="1"/>
    <col min="5638" max="5638" width="11.42578125" customWidth="1"/>
    <col min="5857" max="5857" width="4.5703125" customWidth="1"/>
    <col min="5858" max="5858" width="37.85546875" customWidth="1"/>
    <col min="5859" max="5859" width="6.140625" customWidth="1"/>
    <col min="5860" max="5865" width="11.42578125" customWidth="1"/>
    <col min="5866" max="5877" width="5.85546875" customWidth="1"/>
    <col min="5878" max="5878" width="3.5703125" customWidth="1"/>
    <col min="5879" max="5879" width="5.42578125" customWidth="1"/>
    <col min="5880" max="5890" width="10.5703125" customWidth="1"/>
    <col min="5891" max="5891" width="10.5703125" bestFit="1" customWidth="1"/>
    <col min="5892" max="5892" width="11.42578125" customWidth="1"/>
    <col min="5893" max="5893" width="4.5703125" customWidth="1"/>
    <col min="5894" max="5894" width="11.42578125" customWidth="1"/>
    <col min="6113" max="6113" width="4.5703125" customWidth="1"/>
    <col min="6114" max="6114" width="37.85546875" customWidth="1"/>
    <col min="6115" max="6115" width="6.140625" customWidth="1"/>
    <col min="6116" max="6121" width="11.42578125" customWidth="1"/>
    <col min="6122" max="6133" width="5.85546875" customWidth="1"/>
    <col min="6134" max="6134" width="3.5703125" customWidth="1"/>
    <col min="6135" max="6135" width="5.42578125" customWidth="1"/>
    <col min="6136" max="6146" width="10.5703125" customWidth="1"/>
    <col min="6147" max="6147" width="10.5703125" bestFit="1" customWidth="1"/>
    <col min="6148" max="6148" width="11.42578125" customWidth="1"/>
    <col min="6149" max="6149" width="4.5703125" customWidth="1"/>
    <col min="6150" max="6150" width="11.42578125" customWidth="1"/>
    <col min="6369" max="6369" width="4.5703125" customWidth="1"/>
    <col min="6370" max="6370" width="37.85546875" customWidth="1"/>
    <col min="6371" max="6371" width="6.140625" customWidth="1"/>
    <col min="6372" max="6377" width="11.42578125" customWidth="1"/>
    <col min="6378" max="6389" width="5.85546875" customWidth="1"/>
    <col min="6390" max="6390" width="3.5703125" customWidth="1"/>
    <col min="6391" max="6391" width="5.42578125" customWidth="1"/>
    <col min="6392" max="6402" width="10.5703125" customWidth="1"/>
    <col min="6403" max="6403" width="10.5703125" bestFit="1" customWidth="1"/>
    <col min="6404" max="6404" width="11.42578125" customWidth="1"/>
    <col min="6405" max="6405" width="4.5703125" customWidth="1"/>
    <col min="6406" max="6406" width="11.42578125" customWidth="1"/>
    <col min="6625" max="6625" width="4.5703125" customWidth="1"/>
    <col min="6626" max="6626" width="37.85546875" customWidth="1"/>
    <col min="6627" max="6627" width="6.140625" customWidth="1"/>
    <col min="6628" max="6633" width="11.42578125" customWidth="1"/>
    <col min="6634" max="6645" width="5.85546875" customWidth="1"/>
    <col min="6646" max="6646" width="3.5703125" customWidth="1"/>
    <col min="6647" max="6647" width="5.42578125" customWidth="1"/>
    <col min="6648" max="6658" width="10.5703125" customWidth="1"/>
    <col min="6659" max="6659" width="10.5703125" bestFit="1" customWidth="1"/>
    <col min="6660" max="6660" width="11.42578125" customWidth="1"/>
    <col min="6661" max="6661" width="4.5703125" customWidth="1"/>
    <col min="6662" max="6662" width="11.42578125" customWidth="1"/>
    <col min="6881" max="6881" width="4.5703125" customWidth="1"/>
    <col min="6882" max="6882" width="37.85546875" customWidth="1"/>
    <col min="6883" max="6883" width="6.140625" customWidth="1"/>
    <col min="6884" max="6889" width="11.42578125" customWidth="1"/>
    <col min="6890" max="6901" width="5.85546875" customWidth="1"/>
    <col min="6902" max="6902" width="3.5703125" customWidth="1"/>
    <col min="6903" max="6903" width="5.42578125" customWidth="1"/>
    <col min="6904" max="6914" width="10.5703125" customWidth="1"/>
    <col min="6915" max="6915" width="10.5703125" bestFit="1" customWidth="1"/>
    <col min="6916" max="6916" width="11.42578125" customWidth="1"/>
    <col min="6917" max="6917" width="4.5703125" customWidth="1"/>
    <col min="6918" max="6918" width="11.42578125" customWidth="1"/>
    <col min="7137" max="7137" width="4.5703125" customWidth="1"/>
    <col min="7138" max="7138" width="37.85546875" customWidth="1"/>
    <col min="7139" max="7139" width="6.140625" customWidth="1"/>
    <col min="7140" max="7145" width="11.42578125" customWidth="1"/>
    <col min="7146" max="7157" width="5.85546875" customWidth="1"/>
    <col min="7158" max="7158" width="3.5703125" customWidth="1"/>
    <col min="7159" max="7159" width="5.42578125" customWidth="1"/>
    <col min="7160" max="7170" width="10.5703125" customWidth="1"/>
    <col min="7171" max="7171" width="10.5703125" bestFit="1" customWidth="1"/>
    <col min="7172" max="7172" width="11.42578125" customWidth="1"/>
    <col min="7173" max="7173" width="4.5703125" customWidth="1"/>
    <col min="7174" max="7174" width="11.42578125" customWidth="1"/>
    <col min="7393" max="7393" width="4.5703125" customWidth="1"/>
    <col min="7394" max="7394" width="37.85546875" customWidth="1"/>
    <col min="7395" max="7395" width="6.140625" customWidth="1"/>
    <col min="7396" max="7401" width="11.42578125" customWidth="1"/>
    <col min="7402" max="7413" width="5.85546875" customWidth="1"/>
    <col min="7414" max="7414" width="3.5703125" customWidth="1"/>
    <col min="7415" max="7415" width="5.42578125" customWidth="1"/>
    <col min="7416" max="7426" width="10.5703125" customWidth="1"/>
    <col min="7427" max="7427" width="10.5703125" bestFit="1" customWidth="1"/>
    <col min="7428" max="7428" width="11.42578125" customWidth="1"/>
    <col min="7429" max="7429" width="4.5703125" customWidth="1"/>
    <col min="7430" max="7430" width="11.42578125" customWidth="1"/>
    <col min="7649" max="7649" width="4.5703125" customWidth="1"/>
    <col min="7650" max="7650" width="37.85546875" customWidth="1"/>
    <col min="7651" max="7651" width="6.140625" customWidth="1"/>
    <col min="7652" max="7657" width="11.42578125" customWidth="1"/>
    <col min="7658" max="7669" width="5.85546875" customWidth="1"/>
    <col min="7670" max="7670" width="3.5703125" customWidth="1"/>
    <col min="7671" max="7671" width="5.42578125" customWidth="1"/>
    <col min="7672" max="7682" width="10.5703125" customWidth="1"/>
    <col min="7683" max="7683" width="10.5703125" bestFit="1" customWidth="1"/>
    <col min="7684" max="7684" width="11.42578125" customWidth="1"/>
    <col min="7685" max="7685" width="4.5703125" customWidth="1"/>
    <col min="7686" max="7686" width="11.42578125" customWidth="1"/>
    <col min="7905" max="7905" width="4.5703125" customWidth="1"/>
    <col min="7906" max="7906" width="37.85546875" customWidth="1"/>
    <col min="7907" max="7907" width="6.140625" customWidth="1"/>
    <col min="7908" max="7913" width="11.42578125" customWidth="1"/>
    <col min="7914" max="7925" width="5.85546875" customWidth="1"/>
    <col min="7926" max="7926" width="3.5703125" customWidth="1"/>
    <col min="7927" max="7927" width="5.42578125" customWidth="1"/>
    <col min="7928" max="7938" width="10.5703125" customWidth="1"/>
    <col min="7939" max="7939" width="10.5703125" bestFit="1" customWidth="1"/>
    <col min="7940" max="7940" width="11.42578125" customWidth="1"/>
    <col min="7941" max="7941" width="4.5703125" customWidth="1"/>
    <col min="7942" max="7942" width="11.42578125" customWidth="1"/>
    <col min="8161" max="8161" width="4.5703125" customWidth="1"/>
    <col min="8162" max="8162" width="37.85546875" customWidth="1"/>
    <col min="8163" max="8163" width="6.140625" customWidth="1"/>
    <col min="8164" max="8169" width="11.42578125" customWidth="1"/>
    <col min="8170" max="8181" width="5.85546875" customWidth="1"/>
    <col min="8182" max="8182" width="3.5703125" customWidth="1"/>
    <col min="8183" max="8183" width="5.42578125" customWidth="1"/>
    <col min="8184" max="8194" width="10.5703125" customWidth="1"/>
    <col min="8195" max="8195" width="10.5703125" bestFit="1" customWidth="1"/>
    <col min="8196" max="8196" width="11.42578125" customWidth="1"/>
    <col min="8197" max="8197" width="4.5703125" customWidth="1"/>
    <col min="8198" max="8198" width="11.42578125" customWidth="1"/>
    <col min="8417" max="8417" width="4.5703125" customWidth="1"/>
    <col min="8418" max="8418" width="37.85546875" customWidth="1"/>
    <col min="8419" max="8419" width="6.140625" customWidth="1"/>
    <col min="8420" max="8425" width="11.42578125" customWidth="1"/>
    <col min="8426" max="8437" width="5.85546875" customWidth="1"/>
    <col min="8438" max="8438" width="3.5703125" customWidth="1"/>
    <col min="8439" max="8439" width="5.42578125" customWidth="1"/>
    <col min="8440" max="8450" width="10.5703125" customWidth="1"/>
    <col min="8451" max="8451" width="10.5703125" bestFit="1" customWidth="1"/>
    <col min="8452" max="8452" width="11.42578125" customWidth="1"/>
    <col min="8453" max="8453" width="4.5703125" customWidth="1"/>
    <col min="8454" max="8454" width="11.42578125" customWidth="1"/>
    <col min="8673" max="8673" width="4.5703125" customWidth="1"/>
    <col min="8674" max="8674" width="37.85546875" customWidth="1"/>
    <col min="8675" max="8675" width="6.140625" customWidth="1"/>
    <col min="8676" max="8681" width="11.42578125" customWidth="1"/>
    <col min="8682" max="8693" width="5.85546875" customWidth="1"/>
    <col min="8694" max="8694" width="3.5703125" customWidth="1"/>
    <col min="8695" max="8695" width="5.42578125" customWidth="1"/>
    <col min="8696" max="8706" width="10.5703125" customWidth="1"/>
    <col min="8707" max="8707" width="10.5703125" bestFit="1" customWidth="1"/>
    <col min="8708" max="8708" width="11.42578125" customWidth="1"/>
    <col min="8709" max="8709" width="4.5703125" customWidth="1"/>
    <col min="8710" max="8710" width="11.42578125" customWidth="1"/>
    <col min="8929" max="8929" width="4.5703125" customWidth="1"/>
    <col min="8930" max="8930" width="37.85546875" customWidth="1"/>
    <col min="8931" max="8931" width="6.140625" customWidth="1"/>
    <col min="8932" max="8937" width="11.42578125" customWidth="1"/>
    <col min="8938" max="8949" width="5.85546875" customWidth="1"/>
    <col min="8950" max="8950" width="3.5703125" customWidth="1"/>
    <col min="8951" max="8951" width="5.42578125" customWidth="1"/>
    <col min="8952" max="8962" width="10.5703125" customWidth="1"/>
    <col min="8963" max="8963" width="10.5703125" bestFit="1" customWidth="1"/>
    <col min="8964" max="8964" width="11.42578125" customWidth="1"/>
    <col min="8965" max="8965" width="4.5703125" customWidth="1"/>
    <col min="8966" max="8966" width="11.42578125" customWidth="1"/>
    <col min="9185" max="9185" width="4.5703125" customWidth="1"/>
    <col min="9186" max="9186" width="37.85546875" customWidth="1"/>
    <col min="9187" max="9187" width="6.140625" customWidth="1"/>
    <col min="9188" max="9193" width="11.42578125" customWidth="1"/>
    <col min="9194" max="9205" width="5.85546875" customWidth="1"/>
    <col min="9206" max="9206" width="3.5703125" customWidth="1"/>
    <col min="9207" max="9207" width="5.42578125" customWidth="1"/>
    <col min="9208" max="9218" width="10.5703125" customWidth="1"/>
    <col min="9219" max="9219" width="10.5703125" bestFit="1" customWidth="1"/>
    <col min="9220" max="9220" width="11.42578125" customWidth="1"/>
    <col min="9221" max="9221" width="4.5703125" customWidth="1"/>
    <col min="9222" max="9222" width="11.42578125" customWidth="1"/>
    <col min="9441" max="9441" width="4.5703125" customWidth="1"/>
    <col min="9442" max="9442" width="37.85546875" customWidth="1"/>
    <col min="9443" max="9443" width="6.140625" customWidth="1"/>
    <col min="9444" max="9449" width="11.42578125" customWidth="1"/>
    <col min="9450" max="9461" width="5.85546875" customWidth="1"/>
    <col min="9462" max="9462" width="3.5703125" customWidth="1"/>
    <col min="9463" max="9463" width="5.42578125" customWidth="1"/>
    <col min="9464" max="9474" width="10.5703125" customWidth="1"/>
    <col min="9475" max="9475" width="10.5703125" bestFit="1" customWidth="1"/>
    <col min="9476" max="9476" width="11.42578125" customWidth="1"/>
    <col min="9477" max="9477" width="4.5703125" customWidth="1"/>
    <col min="9478" max="9478" width="11.42578125" customWidth="1"/>
    <col min="9697" max="9697" width="4.5703125" customWidth="1"/>
    <col min="9698" max="9698" width="37.85546875" customWidth="1"/>
    <col min="9699" max="9699" width="6.140625" customWidth="1"/>
    <col min="9700" max="9705" width="11.42578125" customWidth="1"/>
    <col min="9706" max="9717" width="5.85546875" customWidth="1"/>
    <col min="9718" max="9718" width="3.5703125" customWidth="1"/>
    <col min="9719" max="9719" width="5.42578125" customWidth="1"/>
    <col min="9720" max="9730" width="10.5703125" customWidth="1"/>
    <col min="9731" max="9731" width="10.5703125" bestFit="1" customWidth="1"/>
    <col min="9732" max="9732" width="11.42578125" customWidth="1"/>
    <col min="9733" max="9733" width="4.5703125" customWidth="1"/>
    <col min="9734" max="9734" width="11.42578125" customWidth="1"/>
    <col min="9953" max="9953" width="4.5703125" customWidth="1"/>
    <col min="9954" max="9954" width="37.85546875" customWidth="1"/>
    <col min="9955" max="9955" width="6.140625" customWidth="1"/>
    <col min="9956" max="9961" width="11.42578125" customWidth="1"/>
    <col min="9962" max="9973" width="5.85546875" customWidth="1"/>
    <col min="9974" max="9974" width="3.5703125" customWidth="1"/>
    <col min="9975" max="9975" width="5.42578125" customWidth="1"/>
    <col min="9976" max="9986" width="10.5703125" customWidth="1"/>
    <col min="9987" max="9987" width="10.5703125" bestFit="1" customWidth="1"/>
    <col min="9988" max="9988" width="11.42578125" customWidth="1"/>
    <col min="9989" max="9989" width="4.5703125" customWidth="1"/>
    <col min="9990" max="9990" width="11.42578125" customWidth="1"/>
    <col min="10209" max="10209" width="4.5703125" customWidth="1"/>
    <col min="10210" max="10210" width="37.85546875" customWidth="1"/>
    <col min="10211" max="10211" width="6.140625" customWidth="1"/>
    <col min="10212" max="10217" width="11.42578125" customWidth="1"/>
    <col min="10218" max="10229" width="5.85546875" customWidth="1"/>
    <col min="10230" max="10230" width="3.5703125" customWidth="1"/>
    <col min="10231" max="10231" width="5.42578125" customWidth="1"/>
    <col min="10232" max="10242" width="10.5703125" customWidth="1"/>
    <col min="10243" max="10243" width="10.5703125" bestFit="1" customWidth="1"/>
    <col min="10244" max="10244" width="11.42578125" customWidth="1"/>
    <col min="10245" max="10245" width="4.5703125" customWidth="1"/>
    <col min="10246" max="10246" width="11.42578125" customWidth="1"/>
    <col min="10465" max="10465" width="4.5703125" customWidth="1"/>
    <col min="10466" max="10466" width="37.85546875" customWidth="1"/>
    <col min="10467" max="10467" width="6.140625" customWidth="1"/>
    <col min="10468" max="10473" width="11.42578125" customWidth="1"/>
    <col min="10474" max="10485" width="5.85546875" customWidth="1"/>
    <col min="10486" max="10486" width="3.5703125" customWidth="1"/>
    <col min="10487" max="10487" width="5.42578125" customWidth="1"/>
    <col min="10488" max="10498" width="10.5703125" customWidth="1"/>
    <col min="10499" max="10499" width="10.5703125" bestFit="1" customWidth="1"/>
    <col min="10500" max="10500" width="11.42578125" customWidth="1"/>
    <col min="10501" max="10501" width="4.5703125" customWidth="1"/>
    <col min="10502" max="10502" width="11.42578125" customWidth="1"/>
    <col min="10721" max="10721" width="4.5703125" customWidth="1"/>
    <col min="10722" max="10722" width="37.85546875" customWidth="1"/>
    <col min="10723" max="10723" width="6.140625" customWidth="1"/>
    <col min="10724" max="10729" width="11.42578125" customWidth="1"/>
    <col min="10730" max="10741" width="5.85546875" customWidth="1"/>
    <col min="10742" max="10742" width="3.5703125" customWidth="1"/>
    <col min="10743" max="10743" width="5.42578125" customWidth="1"/>
    <col min="10744" max="10754" width="10.5703125" customWidth="1"/>
    <col min="10755" max="10755" width="10.5703125" bestFit="1" customWidth="1"/>
    <col min="10756" max="10756" width="11.42578125" customWidth="1"/>
    <col min="10757" max="10757" width="4.5703125" customWidth="1"/>
    <col min="10758" max="10758" width="11.42578125" customWidth="1"/>
    <col min="10977" max="10977" width="4.5703125" customWidth="1"/>
    <col min="10978" max="10978" width="37.85546875" customWidth="1"/>
    <col min="10979" max="10979" width="6.140625" customWidth="1"/>
    <col min="10980" max="10985" width="11.42578125" customWidth="1"/>
    <col min="10986" max="10997" width="5.85546875" customWidth="1"/>
    <col min="10998" max="10998" width="3.5703125" customWidth="1"/>
    <col min="10999" max="10999" width="5.42578125" customWidth="1"/>
    <col min="11000" max="11010" width="10.5703125" customWidth="1"/>
    <col min="11011" max="11011" width="10.5703125" bestFit="1" customWidth="1"/>
    <col min="11012" max="11012" width="11.42578125" customWidth="1"/>
    <col min="11013" max="11013" width="4.5703125" customWidth="1"/>
    <col min="11014" max="11014" width="11.42578125" customWidth="1"/>
    <col min="11233" max="11233" width="4.5703125" customWidth="1"/>
    <col min="11234" max="11234" width="37.85546875" customWidth="1"/>
    <col min="11235" max="11235" width="6.140625" customWidth="1"/>
    <col min="11236" max="11241" width="11.42578125" customWidth="1"/>
    <col min="11242" max="11253" width="5.85546875" customWidth="1"/>
    <col min="11254" max="11254" width="3.5703125" customWidth="1"/>
    <col min="11255" max="11255" width="5.42578125" customWidth="1"/>
    <col min="11256" max="11266" width="10.5703125" customWidth="1"/>
    <col min="11267" max="11267" width="10.5703125" bestFit="1" customWidth="1"/>
    <col min="11268" max="11268" width="11.42578125" customWidth="1"/>
    <col min="11269" max="11269" width="4.5703125" customWidth="1"/>
    <col min="11270" max="11270" width="11.42578125" customWidth="1"/>
    <col min="11489" max="11489" width="4.5703125" customWidth="1"/>
    <col min="11490" max="11490" width="37.85546875" customWidth="1"/>
    <col min="11491" max="11491" width="6.140625" customWidth="1"/>
    <col min="11492" max="11497" width="11.42578125" customWidth="1"/>
    <col min="11498" max="11509" width="5.85546875" customWidth="1"/>
    <col min="11510" max="11510" width="3.5703125" customWidth="1"/>
    <col min="11511" max="11511" width="5.42578125" customWidth="1"/>
    <col min="11512" max="11522" width="10.5703125" customWidth="1"/>
    <col min="11523" max="11523" width="10.5703125" bestFit="1" customWidth="1"/>
    <col min="11524" max="11524" width="11.42578125" customWidth="1"/>
    <col min="11525" max="11525" width="4.5703125" customWidth="1"/>
    <col min="11526" max="11526" width="11.42578125" customWidth="1"/>
    <col min="11745" max="11745" width="4.5703125" customWidth="1"/>
    <col min="11746" max="11746" width="37.85546875" customWidth="1"/>
    <col min="11747" max="11747" width="6.140625" customWidth="1"/>
    <col min="11748" max="11753" width="11.42578125" customWidth="1"/>
    <col min="11754" max="11765" width="5.85546875" customWidth="1"/>
    <col min="11766" max="11766" width="3.5703125" customWidth="1"/>
    <col min="11767" max="11767" width="5.42578125" customWidth="1"/>
    <col min="11768" max="11778" width="10.5703125" customWidth="1"/>
    <col min="11779" max="11779" width="10.5703125" bestFit="1" customWidth="1"/>
    <col min="11780" max="11780" width="11.42578125" customWidth="1"/>
    <col min="11781" max="11781" width="4.5703125" customWidth="1"/>
    <col min="11782" max="11782" width="11.42578125" customWidth="1"/>
    <col min="12001" max="12001" width="4.5703125" customWidth="1"/>
    <col min="12002" max="12002" width="37.85546875" customWidth="1"/>
    <col min="12003" max="12003" width="6.140625" customWidth="1"/>
    <col min="12004" max="12009" width="11.42578125" customWidth="1"/>
    <col min="12010" max="12021" width="5.85546875" customWidth="1"/>
    <col min="12022" max="12022" width="3.5703125" customWidth="1"/>
    <col min="12023" max="12023" width="5.42578125" customWidth="1"/>
    <col min="12024" max="12034" width="10.5703125" customWidth="1"/>
    <col min="12035" max="12035" width="10.5703125" bestFit="1" customWidth="1"/>
    <col min="12036" max="12036" width="11.42578125" customWidth="1"/>
    <col min="12037" max="12037" width="4.5703125" customWidth="1"/>
    <col min="12038" max="12038" width="11.42578125" customWidth="1"/>
    <col min="12257" max="12257" width="4.5703125" customWidth="1"/>
    <col min="12258" max="12258" width="37.85546875" customWidth="1"/>
    <col min="12259" max="12259" width="6.140625" customWidth="1"/>
    <col min="12260" max="12265" width="11.42578125" customWidth="1"/>
    <col min="12266" max="12277" width="5.85546875" customWidth="1"/>
    <col min="12278" max="12278" width="3.5703125" customWidth="1"/>
    <col min="12279" max="12279" width="5.42578125" customWidth="1"/>
    <col min="12280" max="12290" width="10.5703125" customWidth="1"/>
    <col min="12291" max="12291" width="10.5703125" bestFit="1" customWidth="1"/>
    <col min="12292" max="12292" width="11.42578125" customWidth="1"/>
    <col min="12293" max="12293" width="4.5703125" customWidth="1"/>
    <col min="12294" max="12294" width="11.42578125" customWidth="1"/>
    <col min="12513" max="12513" width="4.5703125" customWidth="1"/>
    <col min="12514" max="12514" width="37.85546875" customWidth="1"/>
    <col min="12515" max="12515" width="6.140625" customWidth="1"/>
    <col min="12516" max="12521" width="11.42578125" customWidth="1"/>
    <col min="12522" max="12533" width="5.85546875" customWidth="1"/>
    <col min="12534" max="12534" width="3.5703125" customWidth="1"/>
    <col min="12535" max="12535" width="5.42578125" customWidth="1"/>
    <col min="12536" max="12546" width="10.5703125" customWidth="1"/>
    <col min="12547" max="12547" width="10.5703125" bestFit="1" customWidth="1"/>
    <col min="12548" max="12548" width="11.42578125" customWidth="1"/>
    <col min="12549" max="12549" width="4.5703125" customWidth="1"/>
    <col min="12550" max="12550" width="11.42578125" customWidth="1"/>
    <col min="12769" max="12769" width="4.5703125" customWidth="1"/>
    <col min="12770" max="12770" width="37.85546875" customWidth="1"/>
    <col min="12771" max="12771" width="6.140625" customWidth="1"/>
    <col min="12772" max="12777" width="11.42578125" customWidth="1"/>
    <col min="12778" max="12789" width="5.85546875" customWidth="1"/>
    <col min="12790" max="12790" width="3.5703125" customWidth="1"/>
    <col min="12791" max="12791" width="5.42578125" customWidth="1"/>
    <col min="12792" max="12802" width="10.5703125" customWidth="1"/>
    <col min="12803" max="12803" width="10.5703125" bestFit="1" customWidth="1"/>
    <col min="12804" max="12804" width="11.42578125" customWidth="1"/>
    <col min="12805" max="12805" width="4.5703125" customWidth="1"/>
    <col min="12806" max="12806" width="11.42578125" customWidth="1"/>
    <col min="13025" max="13025" width="4.5703125" customWidth="1"/>
    <col min="13026" max="13026" width="37.85546875" customWidth="1"/>
    <col min="13027" max="13027" width="6.140625" customWidth="1"/>
    <col min="13028" max="13033" width="11.42578125" customWidth="1"/>
    <col min="13034" max="13045" width="5.85546875" customWidth="1"/>
    <col min="13046" max="13046" width="3.5703125" customWidth="1"/>
    <col min="13047" max="13047" width="5.42578125" customWidth="1"/>
    <col min="13048" max="13058" width="10.5703125" customWidth="1"/>
    <col min="13059" max="13059" width="10.5703125" bestFit="1" customWidth="1"/>
    <col min="13060" max="13060" width="11.42578125" customWidth="1"/>
    <col min="13061" max="13061" width="4.5703125" customWidth="1"/>
    <col min="13062" max="13062" width="11.42578125" customWidth="1"/>
    <col min="13281" max="13281" width="4.5703125" customWidth="1"/>
    <col min="13282" max="13282" width="37.85546875" customWidth="1"/>
    <col min="13283" max="13283" width="6.140625" customWidth="1"/>
    <col min="13284" max="13289" width="11.42578125" customWidth="1"/>
    <col min="13290" max="13301" width="5.85546875" customWidth="1"/>
    <col min="13302" max="13302" width="3.5703125" customWidth="1"/>
    <col min="13303" max="13303" width="5.42578125" customWidth="1"/>
    <col min="13304" max="13314" width="10.5703125" customWidth="1"/>
    <col min="13315" max="13315" width="10.5703125" bestFit="1" customWidth="1"/>
    <col min="13316" max="13316" width="11.42578125" customWidth="1"/>
    <col min="13317" max="13317" width="4.5703125" customWidth="1"/>
    <col min="13318" max="13318" width="11.42578125" customWidth="1"/>
    <col min="13537" max="13537" width="4.5703125" customWidth="1"/>
    <col min="13538" max="13538" width="37.85546875" customWidth="1"/>
    <col min="13539" max="13539" width="6.140625" customWidth="1"/>
    <col min="13540" max="13545" width="11.42578125" customWidth="1"/>
    <col min="13546" max="13557" width="5.85546875" customWidth="1"/>
    <col min="13558" max="13558" width="3.5703125" customWidth="1"/>
    <col min="13559" max="13559" width="5.42578125" customWidth="1"/>
    <col min="13560" max="13570" width="10.5703125" customWidth="1"/>
    <col min="13571" max="13571" width="10.5703125" bestFit="1" customWidth="1"/>
    <col min="13572" max="13572" width="11.42578125" customWidth="1"/>
    <col min="13573" max="13573" width="4.5703125" customWidth="1"/>
    <col min="13574" max="13574" width="11.42578125" customWidth="1"/>
    <col min="13793" max="13793" width="4.5703125" customWidth="1"/>
    <col min="13794" max="13794" width="37.85546875" customWidth="1"/>
    <col min="13795" max="13795" width="6.140625" customWidth="1"/>
    <col min="13796" max="13801" width="11.42578125" customWidth="1"/>
    <col min="13802" max="13813" width="5.85546875" customWidth="1"/>
    <col min="13814" max="13814" width="3.5703125" customWidth="1"/>
    <col min="13815" max="13815" width="5.42578125" customWidth="1"/>
    <col min="13816" max="13826" width="10.5703125" customWidth="1"/>
    <col min="13827" max="13827" width="10.5703125" bestFit="1" customWidth="1"/>
    <col min="13828" max="13828" width="11.42578125" customWidth="1"/>
    <col min="13829" max="13829" width="4.5703125" customWidth="1"/>
    <col min="13830" max="13830" width="11.42578125" customWidth="1"/>
    <col min="14049" max="14049" width="4.5703125" customWidth="1"/>
    <col min="14050" max="14050" width="37.85546875" customWidth="1"/>
    <col min="14051" max="14051" width="6.140625" customWidth="1"/>
    <col min="14052" max="14057" width="11.42578125" customWidth="1"/>
    <col min="14058" max="14069" width="5.85546875" customWidth="1"/>
    <col min="14070" max="14070" width="3.5703125" customWidth="1"/>
    <col min="14071" max="14071" width="5.42578125" customWidth="1"/>
    <col min="14072" max="14082" width="10.5703125" customWidth="1"/>
    <col min="14083" max="14083" width="10.5703125" bestFit="1" customWidth="1"/>
    <col min="14084" max="14084" width="11.42578125" customWidth="1"/>
    <col min="14085" max="14085" width="4.5703125" customWidth="1"/>
    <col min="14086" max="14086" width="11.42578125" customWidth="1"/>
    <col min="14305" max="14305" width="4.5703125" customWidth="1"/>
    <col min="14306" max="14306" width="37.85546875" customWidth="1"/>
    <col min="14307" max="14307" width="6.140625" customWidth="1"/>
    <col min="14308" max="14313" width="11.42578125" customWidth="1"/>
    <col min="14314" max="14325" width="5.85546875" customWidth="1"/>
    <col min="14326" max="14326" width="3.5703125" customWidth="1"/>
    <col min="14327" max="14327" width="5.42578125" customWidth="1"/>
    <col min="14328" max="14338" width="10.5703125" customWidth="1"/>
    <col min="14339" max="14339" width="10.5703125" bestFit="1" customWidth="1"/>
    <col min="14340" max="14340" width="11.42578125" customWidth="1"/>
    <col min="14341" max="14341" width="4.5703125" customWidth="1"/>
    <col min="14342" max="14342" width="11.42578125" customWidth="1"/>
    <col min="14561" max="14561" width="4.5703125" customWidth="1"/>
    <col min="14562" max="14562" width="37.85546875" customWidth="1"/>
    <col min="14563" max="14563" width="6.140625" customWidth="1"/>
    <col min="14564" max="14569" width="11.42578125" customWidth="1"/>
    <col min="14570" max="14581" width="5.85546875" customWidth="1"/>
    <col min="14582" max="14582" width="3.5703125" customWidth="1"/>
    <col min="14583" max="14583" width="5.42578125" customWidth="1"/>
    <col min="14584" max="14594" width="10.5703125" customWidth="1"/>
    <col min="14595" max="14595" width="10.5703125" bestFit="1" customWidth="1"/>
    <col min="14596" max="14596" width="11.42578125" customWidth="1"/>
    <col min="14597" max="14597" width="4.5703125" customWidth="1"/>
    <col min="14598" max="14598" width="11.42578125" customWidth="1"/>
    <col min="14817" max="14817" width="4.5703125" customWidth="1"/>
    <col min="14818" max="14818" width="37.85546875" customWidth="1"/>
    <col min="14819" max="14819" width="6.140625" customWidth="1"/>
    <col min="14820" max="14825" width="11.42578125" customWidth="1"/>
    <col min="14826" max="14837" width="5.85546875" customWidth="1"/>
    <col min="14838" max="14838" width="3.5703125" customWidth="1"/>
    <col min="14839" max="14839" width="5.42578125" customWidth="1"/>
    <col min="14840" max="14850" width="10.5703125" customWidth="1"/>
    <col min="14851" max="14851" width="10.5703125" bestFit="1" customWidth="1"/>
    <col min="14852" max="14852" width="11.42578125" customWidth="1"/>
    <col min="14853" max="14853" width="4.5703125" customWidth="1"/>
    <col min="14854" max="14854" width="11.42578125" customWidth="1"/>
    <col min="15073" max="15073" width="4.5703125" customWidth="1"/>
    <col min="15074" max="15074" width="37.85546875" customWidth="1"/>
    <col min="15075" max="15075" width="6.140625" customWidth="1"/>
    <col min="15076" max="15081" width="11.42578125" customWidth="1"/>
    <col min="15082" max="15093" width="5.85546875" customWidth="1"/>
    <col min="15094" max="15094" width="3.5703125" customWidth="1"/>
    <col min="15095" max="15095" width="5.42578125" customWidth="1"/>
    <col min="15096" max="15106" width="10.5703125" customWidth="1"/>
    <col min="15107" max="15107" width="10.5703125" bestFit="1" customWidth="1"/>
    <col min="15108" max="15108" width="11.42578125" customWidth="1"/>
    <col min="15109" max="15109" width="4.5703125" customWidth="1"/>
    <col min="15110" max="15110" width="11.42578125" customWidth="1"/>
    <col min="15329" max="15329" width="4.5703125" customWidth="1"/>
    <col min="15330" max="15330" width="37.85546875" customWidth="1"/>
    <col min="15331" max="15331" width="6.140625" customWidth="1"/>
    <col min="15332" max="15337" width="11.42578125" customWidth="1"/>
    <col min="15338" max="15349" width="5.85546875" customWidth="1"/>
    <col min="15350" max="15350" width="3.5703125" customWidth="1"/>
    <col min="15351" max="15351" width="5.42578125" customWidth="1"/>
    <col min="15352" max="15362" width="10.5703125" customWidth="1"/>
    <col min="15363" max="15363" width="10.5703125" bestFit="1" customWidth="1"/>
    <col min="15364" max="15364" width="11.42578125" customWidth="1"/>
    <col min="15365" max="15365" width="4.5703125" customWidth="1"/>
    <col min="15366" max="15366" width="11.42578125" customWidth="1"/>
    <col min="15585" max="15585" width="4.5703125" customWidth="1"/>
    <col min="15586" max="15586" width="37.85546875" customWidth="1"/>
    <col min="15587" max="15587" width="6.140625" customWidth="1"/>
    <col min="15588" max="15593" width="11.42578125" customWidth="1"/>
    <col min="15594" max="15605" width="5.85546875" customWidth="1"/>
    <col min="15606" max="15606" width="3.5703125" customWidth="1"/>
    <col min="15607" max="15607" width="5.42578125" customWidth="1"/>
    <col min="15608" max="15618" width="10.5703125" customWidth="1"/>
    <col min="15619" max="15619" width="10.5703125" bestFit="1" customWidth="1"/>
    <col min="15620" max="15620" width="11.42578125" customWidth="1"/>
    <col min="15621" max="15621" width="4.5703125" customWidth="1"/>
    <col min="15622" max="15622" width="11.42578125" customWidth="1"/>
    <col min="15841" max="15841" width="4.5703125" customWidth="1"/>
    <col min="15842" max="15842" width="37.85546875" customWidth="1"/>
    <col min="15843" max="15843" width="6.140625" customWidth="1"/>
    <col min="15844" max="15849" width="11.42578125" customWidth="1"/>
    <col min="15850" max="15861" width="5.85546875" customWidth="1"/>
    <col min="15862" max="15862" width="3.5703125" customWidth="1"/>
    <col min="15863" max="15863" width="5.42578125" customWidth="1"/>
    <col min="15864" max="15874" width="10.5703125" customWidth="1"/>
    <col min="15875" max="15875" width="10.5703125" bestFit="1" customWidth="1"/>
    <col min="15876" max="15876" width="11.42578125" customWidth="1"/>
    <col min="15877" max="15877" width="4.5703125" customWidth="1"/>
    <col min="15878" max="15878" width="11.42578125" customWidth="1"/>
    <col min="16097" max="16097" width="4.5703125" customWidth="1"/>
    <col min="16098" max="16098" width="37.85546875" customWidth="1"/>
    <col min="16099" max="16099" width="6.140625" customWidth="1"/>
    <col min="16100" max="16105" width="11.42578125" customWidth="1"/>
    <col min="16106" max="16117" width="5.85546875" customWidth="1"/>
    <col min="16118" max="16118" width="3.5703125" customWidth="1"/>
    <col min="16119" max="16119" width="5.42578125" customWidth="1"/>
    <col min="16120" max="16130" width="10.5703125" customWidth="1"/>
    <col min="16131" max="16131" width="10.5703125" bestFit="1" customWidth="1"/>
    <col min="16132" max="16132" width="11.42578125" customWidth="1"/>
    <col min="16133" max="16133" width="4.5703125" customWidth="1"/>
    <col min="16134" max="16134" width="11.42578125" customWidth="1"/>
  </cols>
  <sheetData>
    <row r="1" spans="1:104" x14ac:dyDescent="0.25">
      <c r="B1" s="111"/>
      <c r="C1" s="168"/>
      <c r="D1" s="113"/>
      <c r="E1" s="112"/>
      <c r="F1" s="112"/>
      <c r="G1" s="112"/>
    </row>
    <row r="2" spans="1:104" s="1" customFormat="1" ht="27.75" customHeight="1" thickBot="1" x14ac:dyDescent="0.5">
      <c r="A2" s="80"/>
      <c r="B2" s="81" t="s">
        <v>0</v>
      </c>
      <c r="C2" s="169"/>
      <c r="D2" s="31"/>
      <c r="E2" s="27"/>
      <c r="F2" s="28"/>
      <c r="G2" s="28"/>
      <c r="H2" s="28"/>
      <c r="I2" s="28"/>
      <c r="J2" s="28"/>
    </row>
    <row r="3" spans="1:104" ht="21.75" customHeight="1" thickTop="1" thickBot="1" x14ac:dyDescent="0.3">
      <c r="A3" s="20"/>
      <c r="B3" s="21"/>
      <c r="C3" s="170" t="s">
        <v>1</v>
      </c>
      <c r="D3" s="124">
        <v>2025</v>
      </c>
      <c r="E3" s="119">
        <f>D3+1</f>
        <v>2026</v>
      </c>
      <c r="F3" s="119">
        <f t="shared" ref="F3:J3" si="0">E3+1</f>
        <v>2027</v>
      </c>
      <c r="G3" s="119">
        <f t="shared" si="0"/>
        <v>2028</v>
      </c>
      <c r="H3" s="119">
        <f t="shared" si="0"/>
        <v>2029</v>
      </c>
      <c r="I3" s="119">
        <f t="shared" si="0"/>
        <v>2030</v>
      </c>
      <c r="J3" s="119">
        <f t="shared" si="0"/>
        <v>2031</v>
      </c>
    </row>
    <row r="4" spans="1:104" s="22" customFormat="1" ht="19.5" thickBot="1" x14ac:dyDescent="0.35">
      <c r="A4" s="40" t="s">
        <v>2</v>
      </c>
      <c r="B4" s="41"/>
      <c r="C4" s="171"/>
      <c r="D4" s="43"/>
      <c r="E4" s="42"/>
      <c r="F4" s="42"/>
      <c r="G4" s="42"/>
      <c r="H4" s="42"/>
      <c r="I4" s="42"/>
      <c r="J4" s="42"/>
      <c r="K4" s="55"/>
      <c r="L4" s="55"/>
      <c r="M4" s="55"/>
      <c r="N4" s="55"/>
      <c r="O4" s="55"/>
      <c r="P4" s="55"/>
      <c r="Q4" s="5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</row>
    <row r="5" spans="1:104" s="23" customFormat="1" hidden="1" x14ac:dyDescent="0.25">
      <c r="A5" s="56" t="s">
        <v>3</v>
      </c>
      <c r="B5" s="57"/>
      <c r="C5" s="172"/>
      <c r="D5" s="59"/>
      <c r="E5" s="58"/>
      <c r="F5" s="58"/>
      <c r="G5" s="58"/>
      <c r="H5" s="58"/>
      <c r="I5" s="58"/>
      <c r="J5" s="58"/>
      <c r="K5"/>
      <c r="L5"/>
      <c r="M5"/>
      <c r="N5"/>
      <c r="O5"/>
      <c r="P5"/>
      <c r="Q5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</row>
    <row r="6" spans="1:104" hidden="1" x14ac:dyDescent="0.25">
      <c r="A6" s="2" t="s">
        <v>4</v>
      </c>
      <c r="B6" s="3" t="s">
        <v>5</v>
      </c>
      <c r="C6" s="173">
        <v>0.255</v>
      </c>
      <c r="D6" s="93"/>
      <c r="E6" s="93">
        <f t="shared" ref="E6:J6" si="1">E7*E8</f>
        <v>0</v>
      </c>
      <c r="F6" s="93">
        <f t="shared" si="1"/>
        <v>0</v>
      </c>
      <c r="G6" s="93">
        <f t="shared" si="1"/>
        <v>0</v>
      </c>
      <c r="H6" s="93">
        <f t="shared" si="1"/>
        <v>0</v>
      </c>
      <c r="I6" s="93">
        <f t="shared" si="1"/>
        <v>0</v>
      </c>
      <c r="J6" s="93">
        <f t="shared" si="1"/>
        <v>0</v>
      </c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</row>
    <row r="7" spans="1:104" s="5" customFormat="1" ht="12" hidden="1" x14ac:dyDescent="0.2">
      <c r="A7" s="4"/>
      <c r="B7" s="6" t="s">
        <v>6</v>
      </c>
      <c r="C7" s="174"/>
      <c r="D7" s="139"/>
      <c r="E7" s="139"/>
      <c r="F7" s="139"/>
      <c r="G7" s="139"/>
      <c r="H7" s="139"/>
      <c r="I7" s="139"/>
      <c r="J7" s="139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</row>
    <row r="8" spans="1:104" s="5" customFormat="1" ht="12" hidden="1" x14ac:dyDescent="0.2">
      <c r="A8" s="4"/>
      <c r="B8" s="6" t="s">
        <v>7</v>
      </c>
      <c r="C8" s="175"/>
      <c r="D8" s="140"/>
      <c r="E8" s="140"/>
      <c r="F8" s="140"/>
      <c r="G8" s="140"/>
      <c r="H8" s="140"/>
      <c r="I8" s="140"/>
      <c r="J8" s="140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</row>
    <row r="9" spans="1:104" hidden="1" x14ac:dyDescent="0.25">
      <c r="A9" s="2" t="s">
        <v>4</v>
      </c>
      <c r="B9" s="3" t="s">
        <v>5</v>
      </c>
      <c r="C9" s="173">
        <v>0.13500000000000001</v>
      </c>
      <c r="D9" s="125"/>
      <c r="E9" s="141"/>
      <c r="F9" s="141"/>
      <c r="G9" s="141"/>
      <c r="H9" s="141"/>
      <c r="I9" s="141"/>
      <c r="J9" s="141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</row>
    <row r="10" spans="1:104" s="5" customFormat="1" ht="12" hidden="1" x14ac:dyDescent="0.2">
      <c r="A10" s="4"/>
      <c r="B10" s="6" t="s">
        <v>6</v>
      </c>
      <c r="C10" s="175"/>
      <c r="D10" s="126"/>
      <c r="E10" s="139">
        <v>31</v>
      </c>
      <c r="F10" s="139">
        <v>31</v>
      </c>
      <c r="G10" s="139">
        <v>31</v>
      </c>
      <c r="H10" s="139">
        <v>31</v>
      </c>
      <c r="I10" s="139">
        <v>31</v>
      </c>
      <c r="J10" s="139">
        <v>31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</row>
    <row r="11" spans="1:104" s="5" customFormat="1" ht="12" hidden="1" x14ac:dyDescent="0.2">
      <c r="A11" s="4"/>
      <c r="B11" s="6" t="s">
        <v>7</v>
      </c>
      <c r="C11" s="175"/>
      <c r="D11" s="126"/>
      <c r="E11" s="139">
        <v>500</v>
      </c>
      <c r="F11" s="139">
        <v>500</v>
      </c>
      <c r="G11" s="139">
        <v>500</v>
      </c>
      <c r="H11" s="139">
        <v>500</v>
      </c>
      <c r="I11" s="139">
        <v>500</v>
      </c>
      <c r="J11" s="139">
        <v>500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</row>
    <row r="12" spans="1:104" hidden="1" x14ac:dyDescent="0.25">
      <c r="A12" s="2" t="s">
        <v>4</v>
      </c>
      <c r="B12" s="3" t="s">
        <v>8</v>
      </c>
      <c r="C12" s="173">
        <v>0.255</v>
      </c>
      <c r="D12" s="127"/>
      <c r="E12" s="137"/>
      <c r="F12" s="137"/>
      <c r="G12" s="137"/>
      <c r="H12" s="137"/>
      <c r="I12" s="137"/>
      <c r="J12" s="137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</row>
    <row r="13" spans="1:104" ht="15" hidden="1" customHeight="1" x14ac:dyDescent="0.25">
      <c r="A13" s="2" t="s">
        <v>4</v>
      </c>
      <c r="B13" s="7" t="s">
        <v>9</v>
      </c>
      <c r="C13" s="176">
        <v>0</v>
      </c>
      <c r="D13" s="127"/>
      <c r="E13" s="137">
        <f t="shared" ref="E13:J13" si="2">E7*E14</f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7">
        <f t="shared" si="2"/>
        <v>0</v>
      </c>
      <c r="J13" s="137">
        <f t="shared" si="2"/>
        <v>0</v>
      </c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</row>
    <row r="14" spans="1:104" ht="5.25" hidden="1" customHeight="1" x14ac:dyDescent="0.25">
      <c r="B14" s="76" t="s">
        <v>10</v>
      </c>
      <c r="C14" s="173">
        <v>0</v>
      </c>
      <c r="D14" s="103"/>
      <c r="E14" s="157">
        <v>7.1999999999999995E-2</v>
      </c>
      <c r="F14" s="157">
        <v>7.1999999999999995E-2</v>
      </c>
      <c r="G14" s="157">
        <v>7.1999999999999995E-2</v>
      </c>
      <c r="H14" s="157">
        <v>7.1999999999999995E-2</v>
      </c>
      <c r="I14" s="157">
        <v>7.1999999999999995E-2</v>
      </c>
      <c r="J14" s="157">
        <v>7.1999999999999995E-2</v>
      </c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</row>
    <row r="15" spans="1:104" x14ac:dyDescent="0.25">
      <c r="A15" s="52"/>
      <c r="C15" s="177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</row>
    <row r="16" spans="1:104" s="19" customFormat="1" ht="14.25" customHeight="1" x14ac:dyDescent="0.25">
      <c r="A16" s="60" t="s">
        <v>11</v>
      </c>
      <c r="B16" s="61"/>
      <c r="C16" s="178"/>
      <c r="D16" s="212"/>
      <c r="E16" s="213"/>
      <c r="F16" s="213"/>
      <c r="G16" s="213"/>
      <c r="H16" s="213"/>
      <c r="I16" s="213"/>
      <c r="J16" s="213"/>
      <c r="K16"/>
      <c r="L16"/>
      <c r="M16"/>
      <c r="N16"/>
      <c r="O16"/>
      <c r="P16"/>
      <c r="Q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</row>
    <row r="17" spans="1:104" ht="14.25" customHeight="1" x14ac:dyDescent="0.25">
      <c r="A17" s="2" t="s">
        <v>4</v>
      </c>
      <c r="B17" s="7" t="s">
        <v>70</v>
      </c>
      <c r="C17" s="208">
        <v>0.13500000000000001</v>
      </c>
      <c r="D17" s="215">
        <f>D18*D19*D20</f>
        <v>112200.00000000001</v>
      </c>
      <c r="E17" s="215">
        <f t="shared" ref="E17:J17" si="3">E18*E19*E20</f>
        <v>112200.00000000001</v>
      </c>
      <c r="F17" s="215">
        <f t="shared" si="3"/>
        <v>112200.00000000001</v>
      </c>
      <c r="G17" s="215">
        <f t="shared" si="3"/>
        <v>112200.00000000001</v>
      </c>
      <c r="H17" s="215">
        <f t="shared" si="3"/>
        <v>118800</v>
      </c>
      <c r="I17" s="215">
        <f t="shared" si="3"/>
        <v>118800</v>
      </c>
      <c r="J17" s="215">
        <f t="shared" si="3"/>
        <v>118800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</row>
    <row r="18" spans="1:104" s="5" customFormat="1" ht="14.25" customHeight="1" x14ac:dyDescent="0.2">
      <c r="A18" s="4"/>
      <c r="B18" s="6" t="s">
        <v>72</v>
      </c>
      <c r="C18" s="175"/>
      <c r="D18" s="214">
        <v>5500</v>
      </c>
      <c r="E18" s="214">
        <v>5500</v>
      </c>
      <c r="F18" s="214">
        <v>5500</v>
      </c>
      <c r="G18" s="214">
        <v>5500</v>
      </c>
      <c r="H18" s="214">
        <v>5500</v>
      </c>
      <c r="I18" s="214">
        <v>5500</v>
      </c>
      <c r="J18" s="214">
        <v>5500</v>
      </c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</row>
    <row r="19" spans="1:104" s="5" customFormat="1" ht="14.25" customHeight="1" x14ac:dyDescent="0.2">
      <c r="A19" s="4"/>
      <c r="B19" s="6" t="s">
        <v>68</v>
      </c>
      <c r="C19" s="175"/>
      <c r="D19" s="126">
        <v>120</v>
      </c>
      <c r="E19" s="126">
        <v>120</v>
      </c>
      <c r="F19" s="126">
        <v>120</v>
      </c>
      <c r="G19" s="126">
        <v>120</v>
      </c>
      <c r="H19" s="126">
        <v>120</v>
      </c>
      <c r="I19" s="126">
        <v>120</v>
      </c>
      <c r="J19" s="126">
        <v>120</v>
      </c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</row>
    <row r="20" spans="1:104" s="5" customFormat="1" ht="14.25" customHeight="1" x14ac:dyDescent="0.2">
      <c r="A20" s="4"/>
      <c r="B20" s="6" t="s">
        <v>69</v>
      </c>
      <c r="C20" s="175"/>
      <c r="D20" s="216">
        <v>0.17</v>
      </c>
      <c r="E20" s="216">
        <v>0.17</v>
      </c>
      <c r="F20" s="216">
        <v>0.17</v>
      </c>
      <c r="G20" s="216">
        <v>0.17</v>
      </c>
      <c r="H20" s="216">
        <v>0.18</v>
      </c>
      <c r="I20" s="216">
        <v>0.18</v>
      </c>
      <c r="J20" s="216">
        <v>0.18</v>
      </c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</row>
    <row r="21" spans="1:104" ht="14.25" customHeight="1" x14ac:dyDescent="0.25">
      <c r="A21" s="2" t="s">
        <v>4</v>
      </c>
      <c r="B21" s="7" t="s">
        <v>71</v>
      </c>
      <c r="C21" s="208">
        <v>0.13500000000000001</v>
      </c>
      <c r="D21" s="215">
        <f>D22*D23*D24</f>
        <v>108000</v>
      </c>
      <c r="E21" s="215">
        <f t="shared" ref="E21:J21" si="4">E22*E23*E24</f>
        <v>108000</v>
      </c>
      <c r="F21" s="215">
        <f t="shared" si="4"/>
        <v>108000</v>
      </c>
      <c r="G21" s="215">
        <f t="shared" si="4"/>
        <v>108000</v>
      </c>
      <c r="H21" s="215">
        <f t="shared" si="4"/>
        <v>114000</v>
      </c>
      <c r="I21" s="215">
        <f t="shared" si="4"/>
        <v>114000</v>
      </c>
      <c r="J21" s="215">
        <f t="shared" si="4"/>
        <v>114000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</row>
    <row r="22" spans="1:104" s="5" customFormat="1" ht="14.25" customHeight="1" x14ac:dyDescent="0.2">
      <c r="A22" s="4"/>
      <c r="B22" s="6" t="s">
        <v>72</v>
      </c>
      <c r="C22" s="175"/>
      <c r="D22" s="214">
        <v>5000</v>
      </c>
      <c r="E22" s="214">
        <v>5000</v>
      </c>
      <c r="F22" s="214">
        <v>5000</v>
      </c>
      <c r="G22" s="214">
        <v>5000</v>
      </c>
      <c r="H22" s="214">
        <v>5000</v>
      </c>
      <c r="I22" s="214">
        <v>5000</v>
      </c>
      <c r="J22" s="214">
        <v>5000</v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</row>
    <row r="23" spans="1:104" s="5" customFormat="1" ht="14.25" customHeight="1" x14ac:dyDescent="0.2">
      <c r="A23" s="4"/>
      <c r="B23" s="6" t="s">
        <v>68</v>
      </c>
      <c r="C23" s="175"/>
      <c r="D23" s="126">
        <v>120</v>
      </c>
      <c r="E23" s="126">
        <v>120</v>
      </c>
      <c r="F23" s="126">
        <v>120</v>
      </c>
      <c r="G23" s="126">
        <v>120</v>
      </c>
      <c r="H23" s="126">
        <v>120</v>
      </c>
      <c r="I23" s="126">
        <v>120</v>
      </c>
      <c r="J23" s="126">
        <v>120</v>
      </c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</row>
    <row r="24" spans="1:104" s="5" customFormat="1" ht="14.25" customHeight="1" x14ac:dyDescent="0.2">
      <c r="A24" s="4"/>
      <c r="B24" s="6" t="s">
        <v>69</v>
      </c>
      <c r="C24" s="175"/>
      <c r="D24" s="216">
        <v>0.18</v>
      </c>
      <c r="E24" s="216">
        <v>0.18</v>
      </c>
      <c r="F24" s="216">
        <v>0.18</v>
      </c>
      <c r="G24" s="216">
        <v>0.18</v>
      </c>
      <c r="H24" s="216">
        <v>0.19</v>
      </c>
      <c r="I24" s="216">
        <v>0.19</v>
      </c>
      <c r="J24" s="216">
        <v>0.19</v>
      </c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</row>
    <row r="25" spans="1:104" x14ac:dyDescent="0.25">
      <c r="A25" s="2" t="s">
        <v>4</v>
      </c>
      <c r="B25" s="7" t="s">
        <v>73</v>
      </c>
      <c r="C25" s="208">
        <v>0.13500000000000001</v>
      </c>
      <c r="D25" s="217">
        <f>D26*D27*D28</f>
        <v>76500</v>
      </c>
      <c r="E25" s="217">
        <f t="shared" ref="E25:J25" si="5">E26*E27*E28</f>
        <v>76500</v>
      </c>
      <c r="F25" s="217">
        <f t="shared" si="5"/>
        <v>76500</v>
      </c>
      <c r="G25" s="217">
        <f t="shared" si="5"/>
        <v>76500</v>
      </c>
      <c r="H25" s="217">
        <f t="shared" si="5"/>
        <v>78030</v>
      </c>
      <c r="I25" s="217">
        <f t="shared" si="5"/>
        <v>78030</v>
      </c>
      <c r="J25" s="217">
        <f t="shared" si="5"/>
        <v>78030</v>
      </c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</row>
    <row r="26" spans="1:104" s="5" customFormat="1" ht="14.25" customHeight="1" x14ac:dyDescent="0.2">
      <c r="A26" s="4"/>
      <c r="B26" s="6" t="s">
        <v>72</v>
      </c>
      <c r="C26" s="175"/>
      <c r="D26" s="214">
        <v>1700</v>
      </c>
      <c r="E26" s="214">
        <v>1700</v>
      </c>
      <c r="F26" s="214">
        <v>1700</v>
      </c>
      <c r="G26" s="214">
        <v>1700</v>
      </c>
      <c r="H26" s="214">
        <v>1700</v>
      </c>
      <c r="I26" s="214">
        <v>1700</v>
      </c>
      <c r="J26" s="214">
        <v>1700</v>
      </c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</row>
    <row r="27" spans="1:104" s="5" customFormat="1" ht="14.25" customHeight="1" x14ac:dyDescent="0.2">
      <c r="A27" s="4"/>
      <c r="B27" s="6" t="s">
        <v>68</v>
      </c>
      <c r="C27" s="175"/>
      <c r="D27" s="126">
        <v>90</v>
      </c>
      <c r="E27" s="126">
        <v>90</v>
      </c>
      <c r="F27" s="126">
        <v>90</v>
      </c>
      <c r="G27" s="126">
        <v>90</v>
      </c>
      <c r="H27" s="126">
        <v>90</v>
      </c>
      <c r="I27" s="126">
        <v>90</v>
      </c>
      <c r="J27" s="126">
        <v>90</v>
      </c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</row>
    <row r="28" spans="1:104" s="5" customFormat="1" ht="14.25" customHeight="1" x14ac:dyDescent="0.2">
      <c r="A28" s="4"/>
      <c r="B28" s="6" t="s">
        <v>69</v>
      </c>
      <c r="C28" s="175"/>
      <c r="D28" s="204">
        <v>0.5</v>
      </c>
      <c r="E28" s="204">
        <v>0.5</v>
      </c>
      <c r="F28" s="204">
        <v>0.5</v>
      </c>
      <c r="G28" s="204">
        <v>0.5</v>
      </c>
      <c r="H28" s="204">
        <v>0.51</v>
      </c>
      <c r="I28" s="204">
        <v>0.51</v>
      </c>
      <c r="J28" s="204">
        <v>0.51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</row>
    <row r="29" spans="1:104" x14ac:dyDescent="0.25">
      <c r="A29" s="2"/>
      <c r="B29" s="7"/>
      <c r="C29" s="180"/>
      <c r="D29" s="104"/>
      <c r="E29" s="120"/>
      <c r="F29" s="120"/>
      <c r="G29" s="120"/>
      <c r="H29" s="120"/>
      <c r="I29" s="120"/>
      <c r="J29" s="120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</row>
    <row r="30" spans="1:104" s="19" customFormat="1" x14ac:dyDescent="0.25">
      <c r="A30" s="60" t="s">
        <v>12</v>
      </c>
      <c r="B30" s="61"/>
      <c r="C30" s="178"/>
      <c r="D30" s="212"/>
      <c r="E30" s="62"/>
      <c r="F30" s="62"/>
      <c r="G30" s="62"/>
      <c r="H30" s="62"/>
      <c r="I30" s="62"/>
      <c r="J30" s="62"/>
      <c r="K30"/>
      <c r="L30"/>
      <c r="M30"/>
      <c r="N30"/>
      <c r="O30"/>
      <c r="P30"/>
      <c r="Q3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</row>
    <row r="31" spans="1:104" s="19" customFormat="1" x14ac:dyDescent="0.25">
      <c r="A31" s="121" t="s">
        <v>13</v>
      </c>
      <c r="B31" s="15" t="s">
        <v>14</v>
      </c>
      <c r="C31" s="218">
        <v>0</v>
      </c>
      <c r="D31" s="223">
        <f>200*(D27+D23+D19)</f>
        <v>66000</v>
      </c>
      <c r="E31" s="222">
        <f t="shared" ref="E31:J31" si="6">200*(E27+E23+E19)</f>
        <v>66000</v>
      </c>
      <c r="F31" s="151">
        <f t="shared" si="6"/>
        <v>66000</v>
      </c>
      <c r="G31" s="151">
        <f t="shared" si="6"/>
        <v>66000</v>
      </c>
      <c r="H31" s="151">
        <f t="shared" si="6"/>
        <v>66000</v>
      </c>
      <c r="I31" s="151">
        <f t="shared" si="6"/>
        <v>66000</v>
      </c>
      <c r="J31" s="151">
        <f t="shared" si="6"/>
        <v>66000</v>
      </c>
      <c r="K31"/>
      <c r="L31"/>
      <c r="M31"/>
      <c r="N31"/>
      <c r="O31"/>
      <c r="P31"/>
      <c r="Q31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</row>
    <row r="32" spans="1:104" x14ac:dyDescent="0.25">
      <c r="A32" s="2" t="s">
        <v>4</v>
      </c>
      <c r="B32" s="7" t="s">
        <v>74</v>
      </c>
      <c r="C32" s="219">
        <v>0.255</v>
      </c>
      <c r="D32" s="127">
        <v>20000</v>
      </c>
      <c r="E32" s="137">
        <v>20000</v>
      </c>
      <c r="F32" s="132">
        <v>20000</v>
      </c>
      <c r="G32" s="132">
        <v>20000</v>
      </c>
      <c r="H32" s="132">
        <v>20000</v>
      </c>
      <c r="I32" s="132">
        <v>20000</v>
      </c>
      <c r="J32" s="132">
        <v>20000</v>
      </c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</row>
    <row r="33" spans="1:104" x14ac:dyDescent="0.25">
      <c r="A33" s="2" t="s">
        <v>4</v>
      </c>
      <c r="B33" s="7" t="s">
        <v>75</v>
      </c>
      <c r="C33" s="220">
        <v>0.13500000000000001</v>
      </c>
      <c r="D33" s="127"/>
      <c r="E33" s="137"/>
      <c r="F33" s="132"/>
      <c r="G33" s="132"/>
      <c r="H33" s="132"/>
      <c r="I33" s="132"/>
      <c r="J33" s="132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</row>
    <row r="34" spans="1:104" x14ac:dyDescent="0.25">
      <c r="A34" s="2" t="s">
        <v>13</v>
      </c>
      <c r="B34" s="9" t="s">
        <v>76</v>
      </c>
      <c r="C34" s="221">
        <v>0</v>
      </c>
      <c r="D34" s="128">
        <v>2800</v>
      </c>
      <c r="E34" s="138">
        <v>2800</v>
      </c>
      <c r="F34" s="205">
        <v>2800</v>
      </c>
      <c r="G34" s="205">
        <v>2800</v>
      </c>
      <c r="H34" s="205">
        <v>2800</v>
      </c>
      <c r="I34" s="205">
        <v>2800</v>
      </c>
      <c r="J34" s="205">
        <v>2800</v>
      </c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</row>
    <row r="35" spans="1:104" s="17" customFormat="1" x14ac:dyDescent="0.25">
      <c r="A35" s="16" t="s">
        <v>15</v>
      </c>
      <c r="B35" s="12"/>
      <c r="C35" s="245"/>
      <c r="D35" s="246">
        <f>D6+D9+D12+D13+D17+D21+D25+D32+D33+D34+D31</f>
        <v>385500</v>
      </c>
      <c r="E35" s="77">
        <f t="shared" ref="E35:J35" si="7">E6+E9+E12+E13+E17+E21+E25+E29+E32+E33+E34+E31</f>
        <v>385500</v>
      </c>
      <c r="F35" s="77">
        <f t="shared" si="7"/>
        <v>385500</v>
      </c>
      <c r="G35" s="77">
        <f t="shared" si="7"/>
        <v>385500</v>
      </c>
      <c r="H35" s="77">
        <f t="shared" si="7"/>
        <v>399630</v>
      </c>
      <c r="I35" s="77">
        <f t="shared" si="7"/>
        <v>399630</v>
      </c>
      <c r="J35" s="247">
        <f t="shared" si="7"/>
        <v>399630</v>
      </c>
      <c r="K35" s="10"/>
      <c r="L35" s="10"/>
      <c r="M35" s="10"/>
      <c r="N35" s="10"/>
      <c r="O35" s="10"/>
      <c r="P35" s="10"/>
      <c r="Q35" s="10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</row>
    <row r="36" spans="1:104" s="10" customFormat="1" ht="15.75" thickBot="1" x14ac:dyDescent="0.3">
      <c r="A36" s="8"/>
      <c r="B36" s="9"/>
      <c r="C36" s="182"/>
      <c r="D36" s="32"/>
      <c r="E36" s="14"/>
      <c r="F36" s="14"/>
      <c r="G36" s="14"/>
      <c r="H36" s="14"/>
      <c r="I36" s="14"/>
      <c r="J36" s="14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</row>
    <row r="37" spans="1:104" s="24" customFormat="1" ht="19.5" thickBot="1" x14ac:dyDescent="0.35">
      <c r="A37" s="64" t="s">
        <v>16</v>
      </c>
      <c r="B37" s="65"/>
      <c r="C37" s="183"/>
      <c r="D37" s="66"/>
      <c r="E37" s="66"/>
      <c r="F37" s="66"/>
      <c r="G37" s="66"/>
      <c r="H37" s="66"/>
      <c r="I37" s="66"/>
      <c r="J37" s="66"/>
      <c r="K37" s="55"/>
      <c r="L37" s="55"/>
      <c r="M37" s="55"/>
      <c r="N37" s="55"/>
      <c r="O37" s="55"/>
      <c r="P37" s="55"/>
      <c r="Q37" s="5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</row>
    <row r="38" spans="1:104" hidden="1" x14ac:dyDescent="0.25">
      <c r="A38" s="11" t="s">
        <v>17</v>
      </c>
      <c r="B38" s="63" t="s">
        <v>18</v>
      </c>
      <c r="C38" s="181">
        <v>0.255</v>
      </c>
      <c r="D38" s="129"/>
      <c r="E38" s="130"/>
      <c r="F38" s="130"/>
      <c r="G38" s="130"/>
      <c r="H38" s="130"/>
      <c r="I38" s="130"/>
      <c r="J38" s="130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</row>
    <row r="39" spans="1:104" hidden="1" x14ac:dyDescent="0.25">
      <c r="A39" s="11" t="s">
        <v>17</v>
      </c>
      <c r="B39" s="13" t="s">
        <v>19</v>
      </c>
      <c r="C39" s="179">
        <v>0.13500000000000001</v>
      </c>
      <c r="D39" s="128"/>
      <c r="E39" s="131"/>
      <c r="F39" s="132"/>
      <c r="G39" s="132"/>
      <c r="H39" s="132"/>
      <c r="I39" s="132"/>
      <c r="J39" s="132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</row>
    <row r="40" spans="1:104" hidden="1" x14ac:dyDescent="0.25">
      <c r="A40" s="11" t="s">
        <v>17</v>
      </c>
      <c r="B40" s="13" t="s">
        <v>20</v>
      </c>
      <c r="C40" s="179">
        <v>0.255</v>
      </c>
      <c r="D40" s="128"/>
      <c r="E40" s="131"/>
      <c r="F40" s="132"/>
      <c r="G40" s="132"/>
      <c r="H40" s="132"/>
      <c r="I40" s="132"/>
      <c r="J40" s="132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</row>
    <row r="41" spans="1:104" ht="15" customHeight="1" x14ac:dyDescent="0.25">
      <c r="A41" s="11" t="s">
        <v>17</v>
      </c>
      <c r="B41" s="13" t="s">
        <v>21</v>
      </c>
      <c r="C41" s="207">
        <v>0.255</v>
      </c>
      <c r="D41" s="206">
        <f>400*(D27+D23+D19)</f>
        <v>132000</v>
      </c>
      <c r="E41" s="137">
        <f t="shared" ref="E41:J41" si="8">400*(E27+E23+E19)</f>
        <v>132000</v>
      </c>
      <c r="F41" s="132">
        <f t="shared" si="8"/>
        <v>132000</v>
      </c>
      <c r="G41" s="132">
        <f t="shared" si="8"/>
        <v>132000</v>
      </c>
      <c r="H41" s="132">
        <f t="shared" si="8"/>
        <v>132000</v>
      </c>
      <c r="I41" s="132">
        <f t="shared" si="8"/>
        <v>132000</v>
      </c>
      <c r="J41" s="132">
        <f t="shared" si="8"/>
        <v>132000</v>
      </c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</row>
    <row r="42" spans="1:104" x14ac:dyDescent="0.25">
      <c r="A42" s="11" t="s">
        <v>17</v>
      </c>
      <c r="B42" s="13" t="s">
        <v>22</v>
      </c>
      <c r="C42" s="208">
        <v>0.255</v>
      </c>
      <c r="D42" s="128">
        <f>100*(D27+D23+D19)</f>
        <v>33000</v>
      </c>
      <c r="E42" s="137">
        <f t="shared" ref="E42:J42" si="9">100*(E27+E23+E19)</f>
        <v>33000</v>
      </c>
      <c r="F42" s="132">
        <f t="shared" si="9"/>
        <v>33000</v>
      </c>
      <c r="G42" s="132">
        <f t="shared" si="9"/>
        <v>33000</v>
      </c>
      <c r="H42" s="132">
        <f t="shared" si="9"/>
        <v>33000</v>
      </c>
      <c r="I42" s="132">
        <f t="shared" si="9"/>
        <v>33000</v>
      </c>
      <c r="J42" s="132">
        <f t="shared" si="9"/>
        <v>33000</v>
      </c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</row>
    <row r="43" spans="1:104" x14ac:dyDescent="0.25">
      <c r="A43" s="11" t="s">
        <v>17</v>
      </c>
      <c r="B43" s="13" t="s">
        <v>23</v>
      </c>
      <c r="C43" s="208">
        <v>0</v>
      </c>
      <c r="D43" s="128">
        <f>2*9*200*14</f>
        <v>50400</v>
      </c>
      <c r="E43" s="137">
        <f t="shared" ref="E43:J43" si="10">2*9*200*14</f>
        <v>50400</v>
      </c>
      <c r="F43" s="132">
        <f t="shared" si="10"/>
        <v>50400</v>
      </c>
      <c r="G43" s="132">
        <f t="shared" si="10"/>
        <v>50400</v>
      </c>
      <c r="H43" s="132">
        <f t="shared" si="10"/>
        <v>50400</v>
      </c>
      <c r="I43" s="132">
        <f t="shared" si="10"/>
        <v>50400</v>
      </c>
      <c r="J43" s="132">
        <f t="shared" si="10"/>
        <v>50400</v>
      </c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</row>
    <row r="44" spans="1:104" x14ac:dyDescent="0.25">
      <c r="A44" s="11" t="s">
        <v>17</v>
      </c>
      <c r="B44" s="13" t="s">
        <v>24</v>
      </c>
      <c r="C44" s="208">
        <v>0.255</v>
      </c>
      <c r="D44" s="127"/>
      <c r="E44" s="133"/>
      <c r="F44" s="134"/>
      <c r="G44" s="134"/>
      <c r="H44" s="134"/>
      <c r="I44" s="134"/>
      <c r="J44" s="134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</row>
    <row r="45" spans="1:104" x14ac:dyDescent="0.25">
      <c r="A45" s="11"/>
      <c r="B45" s="13" t="s">
        <v>25</v>
      </c>
      <c r="C45" s="208">
        <v>0</v>
      </c>
      <c r="D45" s="127">
        <f>85*300</f>
        <v>25500</v>
      </c>
      <c r="E45" s="137">
        <f t="shared" ref="E45:J45" si="11">85*300</f>
        <v>25500</v>
      </c>
      <c r="F45" s="132">
        <f t="shared" si="11"/>
        <v>25500</v>
      </c>
      <c r="G45" s="132">
        <f t="shared" si="11"/>
        <v>25500</v>
      </c>
      <c r="H45" s="132">
        <f t="shared" si="11"/>
        <v>25500</v>
      </c>
      <c r="I45" s="132">
        <f t="shared" si="11"/>
        <v>25500</v>
      </c>
      <c r="J45" s="132">
        <f t="shared" si="11"/>
        <v>25500</v>
      </c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</row>
    <row r="46" spans="1:104" x14ac:dyDescent="0.25">
      <c r="A46" s="11" t="s">
        <v>17</v>
      </c>
      <c r="B46" s="13" t="s">
        <v>26</v>
      </c>
      <c r="C46" s="208">
        <v>0</v>
      </c>
      <c r="D46" s="127">
        <f>20*(D27+D23+D19)</f>
        <v>6600</v>
      </c>
      <c r="E46" s="137">
        <f t="shared" ref="E46:J46" si="12">20*(E27+E23+E19)</f>
        <v>6600</v>
      </c>
      <c r="F46" s="132">
        <f t="shared" si="12"/>
        <v>6600</v>
      </c>
      <c r="G46" s="132">
        <f t="shared" si="12"/>
        <v>6600</v>
      </c>
      <c r="H46" s="132">
        <f t="shared" si="12"/>
        <v>6600</v>
      </c>
      <c r="I46" s="132">
        <f t="shared" si="12"/>
        <v>6600</v>
      </c>
      <c r="J46" s="132">
        <f t="shared" si="12"/>
        <v>6600</v>
      </c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</row>
    <row r="47" spans="1:104" x14ac:dyDescent="0.25">
      <c r="A47" s="11" t="s">
        <v>17</v>
      </c>
      <c r="B47" s="13" t="s">
        <v>27</v>
      </c>
      <c r="C47" s="208">
        <v>0.255</v>
      </c>
      <c r="D47" s="128">
        <f>100*(D27+D23+D19)</f>
        <v>33000</v>
      </c>
      <c r="E47" s="137">
        <f t="shared" ref="E47:J47" si="13">100*(E27+E23+E19)</f>
        <v>33000</v>
      </c>
      <c r="F47" s="132">
        <f t="shared" si="13"/>
        <v>33000</v>
      </c>
      <c r="G47" s="132">
        <f t="shared" si="13"/>
        <v>33000</v>
      </c>
      <c r="H47" s="132">
        <f t="shared" si="13"/>
        <v>33000</v>
      </c>
      <c r="I47" s="132">
        <f t="shared" si="13"/>
        <v>33000</v>
      </c>
      <c r="J47" s="132">
        <f t="shared" si="13"/>
        <v>33000</v>
      </c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</row>
    <row r="48" spans="1:104" x14ac:dyDescent="0.25">
      <c r="A48" s="11" t="s">
        <v>17</v>
      </c>
      <c r="B48" s="13" t="s">
        <v>28</v>
      </c>
      <c r="C48" s="208">
        <v>0.255</v>
      </c>
      <c r="D48" s="128">
        <v>4500</v>
      </c>
      <c r="E48" s="133">
        <v>4500</v>
      </c>
      <c r="F48" s="133">
        <v>4500</v>
      </c>
      <c r="G48" s="133">
        <v>4500</v>
      </c>
      <c r="H48" s="133">
        <v>4500</v>
      </c>
      <c r="I48" s="133">
        <v>4500</v>
      </c>
      <c r="J48" s="133">
        <v>4500</v>
      </c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</row>
    <row r="49" spans="1:104" x14ac:dyDescent="0.25">
      <c r="A49" s="11" t="s">
        <v>17</v>
      </c>
      <c r="B49" s="44" t="s">
        <v>29</v>
      </c>
      <c r="C49" s="209">
        <v>0.255</v>
      </c>
      <c r="D49" s="128">
        <v>2200</v>
      </c>
      <c r="E49" s="137">
        <v>2200</v>
      </c>
      <c r="F49" s="132">
        <v>2200</v>
      </c>
      <c r="G49" s="132">
        <v>2200</v>
      </c>
      <c r="H49" s="132">
        <v>2200</v>
      </c>
      <c r="I49" s="132">
        <v>2200</v>
      </c>
      <c r="J49" s="132">
        <v>2200</v>
      </c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</row>
    <row r="50" spans="1:104" hidden="1" x14ac:dyDescent="0.25">
      <c r="A50" s="52" t="s">
        <v>30</v>
      </c>
      <c r="B50" s="53" t="s">
        <v>77</v>
      </c>
      <c r="C50" s="207">
        <v>0.255</v>
      </c>
      <c r="D50" s="127"/>
      <c r="E50" s="133"/>
      <c r="F50" s="134"/>
      <c r="G50" s="134"/>
      <c r="H50" s="134"/>
      <c r="I50" s="134"/>
      <c r="J50" s="134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</row>
    <row r="51" spans="1:104" hidden="1" x14ac:dyDescent="0.25">
      <c r="A51" s="52" t="s">
        <v>30</v>
      </c>
      <c r="B51" s="53" t="s">
        <v>31</v>
      </c>
      <c r="C51" s="207">
        <v>0.13500000000000001</v>
      </c>
      <c r="D51" s="127"/>
      <c r="E51" s="133"/>
      <c r="F51" s="134"/>
      <c r="G51" s="134"/>
      <c r="H51" s="134"/>
      <c r="I51" s="134"/>
      <c r="J51" s="134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</row>
    <row r="52" spans="1:104" hidden="1" x14ac:dyDescent="0.25">
      <c r="A52" s="52" t="s">
        <v>30</v>
      </c>
      <c r="B52" s="53" t="s">
        <v>32</v>
      </c>
      <c r="C52" s="207">
        <v>0.1</v>
      </c>
      <c r="D52" s="127"/>
      <c r="E52" s="133"/>
      <c r="F52" s="134"/>
      <c r="G52" s="134"/>
      <c r="H52" s="134"/>
      <c r="I52" s="134"/>
      <c r="J52" s="134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</row>
    <row r="53" spans="1:104" hidden="1" x14ac:dyDescent="0.25">
      <c r="A53" s="78" t="s">
        <v>30</v>
      </c>
      <c r="B53" s="38" t="s">
        <v>33</v>
      </c>
      <c r="C53" s="210">
        <v>0</v>
      </c>
      <c r="D53" s="135"/>
      <c r="E53" s="211"/>
      <c r="F53" s="136"/>
      <c r="G53" s="136"/>
      <c r="H53" s="136"/>
      <c r="I53" s="136"/>
      <c r="J53" s="13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</row>
    <row r="54" spans="1:104" ht="18.75" x14ac:dyDescent="0.3">
      <c r="A54" s="16" t="s">
        <v>34</v>
      </c>
      <c r="B54" s="54"/>
      <c r="C54" s="184"/>
      <c r="D54" s="79">
        <f>-(D38+D39+D40+D41+D42+D43+D44+D45+D46+D47+D48+D49+D50+D51+D52+D53)</f>
        <v>-287200</v>
      </c>
      <c r="E54" s="79">
        <f t="shared" ref="E54:J54" si="14">-(E38+E39+E40+E41+E42+E43+E44+E45+E46+E47+E48+E49+E50+E51+E52+E53)</f>
        <v>-287200</v>
      </c>
      <c r="F54" s="79">
        <f t="shared" si="14"/>
        <v>-287200</v>
      </c>
      <c r="G54" s="79">
        <f t="shared" si="14"/>
        <v>-287200</v>
      </c>
      <c r="H54" s="79">
        <f t="shared" si="14"/>
        <v>-287200</v>
      </c>
      <c r="I54" s="79">
        <f t="shared" si="14"/>
        <v>-287200</v>
      </c>
      <c r="J54" s="79">
        <f t="shared" si="14"/>
        <v>-287200</v>
      </c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</row>
    <row r="55" spans="1:104" x14ac:dyDescent="0.25">
      <c r="A55" s="50"/>
      <c r="B55" s="84" t="s">
        <v>35</v>
      </c>
      <c r="C55" s="185"/>
      <c r="D55" s="85">
        <f>D35+D54</f>
        <v>98300</v>
      </c>
      <c r="E55" s="85">
        <f>E35+E54</f>
        <v>98300</v>
      </c>
      <c r="F55" s="85">
        <f t="shared" ref="F55:J55" si="15">F35+F54</f>
        <v>98300</v>
      </c>
      <c r="G55" s="85">
        <f t="shared" si="15"/>
        <v>98300</v>
      </c>
      <c r="H55" s="85">
        <f t="shared" si="15"/>
        <v>112430</v>
      </c>
      <c r="I55" s="85">
        <f t="shared" si="15"/>
        <v>112430</v>
      </c>
      <c r="J55" s="85">
        <f t="shared" si="15"/>
        <v>112430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</row>
    <row r="56" spans="1:104" x14ac:dyDescent="0.25">
      <c r="A56" s="50"/>
      <c r="B56" s="84" t="s">
        <v>36</v>
      </c>
      <c r="C56" s="185"/>
      <c r="D56" s="86">
        <f>D55/D35</f>
        <v>0.25499351491569389</v>
      </c>
      <c r="E56" s="83">
        <f>E55/E35</f>
        <v>0.25499351491569389</v>
      </c>
      <c r="F56" s="83">
        <f t="shared" ref="F56:J56" si="16">F55/F35</f>
        <v>0.25499351491569389</v>
      </c>
      <c r="G56" s="83">
        <f t="shared" si="16"/>
        <v>0.25499351491569389</v>
      </c>
      <c r="H56" s="83">
        <f t="shared" si="16"/>
        <v>0.2813352350924605</v>
      </c>
      <c r="I56" s="83">
        <f t="shared" si="16"/>
        <v>0.2813352350924605</v>
      </c>
      <c r="J56" s="83">
        <f t="shared" si="16"/>
        <v>0.2813352350924605</v>
      </c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</row>
    <row r="57" spans="1:104" x14ac:dyDescent="0.25">
      <c r="A57" s="50"/>
      <c r="B57" s="38"/>
      <c r="C57" s="185"/>
      <c r="D57" s="39"/>
      <c r="E57" s="39"/>
      <c r="F57" s="39"/>
      <c r="G57" s="39"/>
      <c r="H57" s="39"/>
      <c r="I57" s="39"/>
      <c r="J57" s="39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</row>
    <row r="58" spans="1:104" hidden="1" x14ac:dyDescent="0.25">
      <c r="A58" s="50"/>
      <c r="B58" s="38"/>
      <c r="C58" s="185"/>
      <c r="D58" s="39"/>
      <c r="E58" s="39"/>
      <c r="F58" s="39"/>
      <c r="G58" s="39"/>
      <c r="H58" s="39"/>
      <c r="I58" s="39"/>
      <c r="J58" s="39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</row>
    <row r="59" spans="1:104" ht="15.75" hidden="1" thickBot="1" x14ac:dyDescent="0.3">
      <c r="A59" s="69" t="s">
        <v>37</v>
      </c>
      <c r="B59" s="70"/>
      <c r="C59" s="186"/>
      <c r="D59" s="72"/>
      <c r="E59" s="71"/>
      <c r="F59" s="71"/>
      <c r="G59" s="71"/>
      <c r="H59" s="71"/>
      <c r="I59" s="71"/>
      <c r="J59" s="71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</row>
    <row r="60" spans="1:104" hidden="1" x14ac:dyDescent="0.25">
      <c r="A60" s="51" t="s">
        <v>13</v>
      </c>
      <c r="B60" s="67" t="s">
        <v>38</v>
      </c>
      <c r="C60" s="187">
        <v>0.255</v>
      </c>
      <c r="D60" s="142"/>
      <c r="E60" s="143"/>
      <c r="F60" s="143">
        <v>0</v>
      </c>
      <c r="G60" s="143"/>
      <c r="H60" s="143"/>
      <c r="I60" s="143"/>
      <c r="J60" s="143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</row>
    <row r="61" spans="1:104" s="10" customFormat="1" hidden="1" x14ac:dyDescent="0.25">
      <c r="A61" s="50" t="s">
        <v>30</v>
      </c>
      <c r="B61" s="38" t="s">
        <v>39</v>
      </c>
      <c r="C61" s="188">
        <v>0.255</v>
      </c>
      <c r="D61" s="144"/>
      <c r="E61" s="145"/>
      <c r="F61" s="145"/>
      <c r="G61" s="145"/>
      <c r="H61" s="145"/>
      <c r="I61" s="145"/>
      <c r="J61" s="145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</row>
    <row r="62" spans="1:104" hidden="1" x14ac:dyDescent="0.25">
      <c r="A62" s="51"/>
      <c r="B62" s="9"/>
      <c r="C62" s="189"/>
      <c r="D62" s="85">
        <f>D60-D61</f>
        <v>0</v>
      </c>
      <c r="E62" s="90">
        <f>E60-E61</f>
        <v>0</v>
      </c>
      <c r="F62" s="90">
        <f t="shared" ref="F62:J62" si="17">F60-F61</f>
        <v>0</v>
      </c>
      <c r="G62" s="90">
        <f t="shared" si="17"/>
        <v>0</v>
      </c>
      <c r="H62" s="90">
        <f t="shared" si="17"/>
        <v>0</v>
      </c>
      <c r="I62" s="90">
        <f t="shared" si="17"/>
        <v>0</v>
      </c>
      <c r="J62" s="90">
        <f t="shared" si="17"/>
        <v>0</v>
      </c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</row>
    <row r="63" spans="1:104" s="30" customFormat="1" ht="15.75" hidden="1" thickBot="1" x14ac:dyDescent="0.3">
      <c r="A63" s="69" t="s">
        <v>40</v>
      </c>
      <c r="B63" s="74"/>
      <c r="C63" s="190"/>
      <c r="D63" s="94"/>
      <c r="E63" s="75"/>
      <c r="F63" s="75"/>
      <c r="G63" s="75"/>
      <c r="H63" s="75"/>
      <c r="I63" s="75"/>
      <c r="J63" s="75"/>
      <c r="K63"/>
      <c r="L63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</row>
    <row r="64" spans="1:104" s="25" customFormat="1" hidden="1" x14ac:dyDescent="0.25">
      <c r="A64" s="68" t="s">
        <v>13</v>
      </c>
      <c r="B64" t="s">
        <v>41</v>
      </c>
      <c r="C64" s="191">
        <v>0.02</v>
      </c>
      <c r="D64" s="146"/>
      <c r="E64" s="153"/>
      <c r="F64" s="155"/>
      <c r="G64" s="155"/>
      <c r="H64" s="154"/>
      <c r="I64" s="154"/>
      <c r="J64" s="154"/>
      <c r="K64"/>
      <c r="L64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</row>
    <row r="65" spans="1:104" hidden="1" x14ac:dyDescent="0.25">
      <c r="A65" s="51" t="s">
        <v>30</v>
      </c>
      <c r="B65" s="38" t="s">
        <v>42</v>
      </c>
      <c r="C65" s="192">
        <v>0.24</v>
      </c>
      <c r="D65" s="144"/>
      <c r="E65" s="145"/>
      <c r="F65" s="145"/>
      <c r="G65" s="145"/>
      <c r="H65" s="145"/>
      <c r="I65" s="145"/>
      <c r="J65" s="145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</row>
    <row r="66" spans="1:104" hidden="1" x14ac:dyDescent="0.25">
      <c r="A66" s="5"/>
      <c r="B66" s="5"/>
      <c r="C66" s="193"/>
      <c r="D66" s="100">
        <f>D64-D65</f>
        <v>0</v>
      </c>
      <c r="E66" s="91">
        <f>E64-E65</f>
        <v>0</v>
      </c>
      <c r="F66" s="91">
        <f t="shared" ref="F66:J66" si="18">F64-F65</f>
        <v>0</v>
      </c>
      <c r="G66" s="91">
        <f t="shared" si="18"/>
        <v>0</v>
      </c>
      <c r="H66" s="91">
        <f t="shared" si="18"/>
        <v>0</v>
      </c>
      <c r="I66" s="91">
        <f t="shared" si="18"/>
        <v>0</v>
      </c>
      <c r="J66" s="91">
        <f t="shared" si="18"/>
        <v>0</v>
      </c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</row>
    <row r="67" spans="1:104" ht="15.75" thickBot="1" x14ac:dyDescent="0.3">
      <c r="A67" s="69" t="s">
        <v>43</v>
      </c>
      <c r="B67" s="74"/>
      <c r="C67" s="190"/>
      <c r="D67" s="94"/>
      <c r="E67" s="75"/>
      <c r="F67" s="75"/>
      <c r="G67" s="75"/>
      <c r="H67" s="75"/>
      <c r="I67" s="75"/>
      <c r="J67" s="7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</row>
    <row r="68" spans="1:104" s="10" customFormat="1" x14ac:dyDescent="0.25">
      <c r="A68" s="51" t="s">
        <v>30</v>
      </c>
      <c r="B68" s="38" t="s">
        <v>44</v>
      </c>
      <c r="C68" s="194">
        <v>0.24</v>
      </c>
      <c r="D68" s="147"/>
      <c r="E68" s="148">
        <v>60000</v>
      </c>
      <c r="F68" s="148">
        <v>120000</v>
      </c>
      <c r="G68" s="148"/>
      <c r="H68" s="148"/>
      <c r="I68" s="148"/>
      <c r="J68" s="14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</row>
    <row r="69" spans="1:104" s="10" customFormat="1" x14ac:dyDescent="0.25">
      <c r="A69" s="51" t="s">
        <v>13</v>
      </c>
      <c r="B69" s="38" t="s">
        <v>45</v>
      </c>
      <c r="C69" s="194">
        <v>0.24</v>
      </c>
      <c r="D69" s="149"/>
      <c r="E69" s="148">
        <v>40000</v>
      </c>
      <c r="F69" s="148">
        <v>0</v>
      </c>
      <c r="G69" s="148"/>
      <c r="H69" s="148"/>
      <c r="I69" s="148"/>
      <c r="J69" s="14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</row>
    <row r="70" spans="1:104" x14ac:dyDescent="0.25">
      <c r="A70" s="51" t="s">
        <v>13</v>
      </c>
      <c r="B70" s="38" t="s">
        <v>46</v>
      </c>
      <c r="C70" s="192">
        <v>0</v>
      </c>
      <c r="D70" s="150"/>
      <c r="E70" s="151"/>
      <c r="F70" s="151">
        <v>42000</v>
      </c>
      <c r="G70" s="151"/>
      <c r="H70" s="151"/>
      <c r="I70" s="151"/>
      <c r="J70" s="151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</row>
    <row r="71" spans="1:104" x14ac:dyDescent="0.25">
      <c r="A71" s="51"/>
      <c r="B71" s="95" t="s">
        <v>47</v>
      </c>
      <c r="C71" s="189"/>
      <c r="D71"/>
      <c r="E71" s="90">
        <f>E70+E69-E68</f>
        <v>-20000</v>
      </c>
      <c r="F71" s="90">
        <f>F70+F69-F68</f>
        <v>-78000</v>
      </c>
      <c r="G71" s="90">
        <f>G70+G69-G68</f>
        <v>0</v>
      </c>
      <c r="H71" s="90">
        <f t="shared" ref="H71:J71" si="19">H70+H69-H68</f>
        <v>0</v>
      </c>
      <c r="I71" s="90">
        <f t="shared" si="19"/>
        <v>0</v>
      </c>
      <c r="J71" s="90">
        <f t="shared" si="19"/>
        <v>0</v>
      </c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</row>
    <row r="72" spans="1:104" x14ac:dyDescent="0.25">
      <c r="A72" s="51"/>
      <c r="B72" s="95"/>
      <c r="C72" s="189"/>
      <c r="D72"/>
      <c r="E72" s="90"/>
      <c r="F72" s="90"/>
      <c r="G72" s="90"/>
      <c r="H72" s="90"/>
      <c r="I72" s="90"/>
      <c r="J72" s="90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</row>
    <row r="73" spans="1:104" x14ac:dyDescent="0.25">
      <c r="A73" s="51"/>
      <c r="B73" s="95" t="s">
        <v>78</v>
      </c>
      <c r="C73" s="244"/>
      <c r="D73" s="107">
        <v>80000</v>
      </c>
      <c r="E73" s="107">
        <f>D73-D74</f>
        <v>66666.666666666672</v>
      </c>
      <c r="F73" s="107">
        <f>E73-E74+F76</f>
        <v>131333.33333333334</v>
      </c>
      <c r="G73" s="107">
        <f>F73-F74+G76</f>
        <v>118000.33333333334</v>
      </c>
      <c r="H73" s="107">
        <f t="shared" ref="H73" si="20">G73-G74</f>
        <v>103250.29166666667</v>
      </c>
      <c r="I73" s="107">
        <f>H73-H74</f>
        <v>88500.25</v>
      </c>
      <c r="J73" s="107">
        <f>I73-I74</f>
        <v>73750.208333333328</v>
      </c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</row>
    <row r="74" spans="1:104" x14ac:dyDescent="0.25">
      <c r="A74" s="87" t="s">
        <v>48</v>
      </c>
      <c r="B74" s="82"/>
      <c r="C74" s="195"/>
      <c r="D74" s="164">
        <f>D73/6</f>
        <v>13333.333333333334</v>
      </c>
      <c r="E74" s="152">
        <f>E73/5</f>
        <v>13333.333333333334</v>
      </c>
      <c r="F74" s="152">
        <v>13333</v>
      </c>
      <c r="G74" s="152">
        <f>G73/8</f>
        <v>14750.041666666668</v>
      </c>
      <c r="H74" s="152">
        <f>H73/7</f>
        <v>14750.041666666668</v>
      </c>
      <c r="I74" s="152">
        <f>I73/6</f>
        <v>14750.041666666666</v>
      </c>
      <c r="J74" s="152">
        <f>J73/6</f>
        <v>12291.701388888889</v>
      </c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</row>
    <row r="75" spans="1:104" x14ac:dyDescent="0.25">
      <c r="A75" s="87" t="s">
        <v>49</v>
      </c>
      <c r="B75" s="82"/>
      <c r="C75" s="195"/>
      <c r="D75" s="249">
        <f>D73*0.05</f>
        <v>4000</v>
      </c>
      <c r="E75" s="243">
        <f t="shared" ref="E75:J75" si="21">E73*0.05</f>
        <v>3333.3333333333339</v>
      </c>
      <c r="F75" s="152">
        <f t="shared" si="21"/>
        <v>6566.6666666666679</v>
      </c>
      <c r="G75" s="152">
        <f>G73*0.05</f>
        <v>5900.0166666666673</v>
      </c>
      <c r="H75" s="152">
        <f t="shared" si="21"/>
        <v>5162.5145833333336</v>
      </c>
      <c r="I75" s="152">
        <f t="shared" si="21"/>
        <v>4425.0124999999998</v>
      </c>
      <c r="J75" s="152">
        <f t="shared" si="21"/>
        <v>3687.5104166666665</v>
      </c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</row>
    <row r="76" spans="1:104" x14ac:dyDescent="0.25">
      <c r="A76" s="12" t="s">
        <v>50</v>
      </c>
      <c r="B76" s="101"/>
      <c r="C76" s="195"/>
      <c r="D76" s="250"/>
      <c r="E76" s="152"/>
      <c r="F76" s="152">
        <f>F68-F70</f>
        <v>78000</v>
      </c>
      <c r="G76" s="152">
        <f>G68-G70</f>
        <v>0</v>
      </c>
      <c r="H76" s="152"/>
      <c r="I76" s="152"/>
      <c r="J76" s="152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</row>
    <row r="77" spans="1:104" x14ac:dyDescent="0.25">
      <c r="B77" s="96" t="s">
        <v>51</v>
      </c>
      <c r="C77" s="196"/>
      <c r="D77" s="248">
        <f>D75+D74</f>
        <v>17333.333333333336</v>
      </c>
      <c r="E77" s="89">
        <f>E74+E75</f>
        <v>16666.666666666668</v>
      </c>
      <c r="F77" s="89">
        <f t="shared" ref="F77:J77" si="22">F74+F75</f>
        <v>19899.666666666668</v>
      </c>
      <c r="G77" s="89">
        <f>G74+G75</f>
        <v>20650.058333333334</v>
      </c>
      <c r="H77" s="89">
        <f t="shared" si="22"/>
        <v>19912.556250000001</v>
      </c>
      <c r="I77" s="89">
        <f t="shared" si="22"/>
        <v>19175.054166666665</v>
      </c>
      <c r="J77" s="89">
        <f t="shared" si="22"/>
        <v>15979.211805555555</v>
      </c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</row>
    <row r="78" spans="1:104" x14ac:dyDescent="0.25">
      <c r="A78" s="97"/>
      <c r="B78" s="82"/>
      <c r="C78" s="197"/>
      <c r="D78" s="99"/>
      <c r="E78" s="98"/>
      <c r="F78" s="98"/>
      <c r="G78" s="98"/>
      <c r="H78" s="98"/>
      <c r="I78" s="98"/>
      <c r="J78" s="98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</row>
    <row r="79" spans="1:104" x14ac:dyDescent="0.25">
      <c r="A79" t="s">
        <v>52</v>
      </c>
      <c r="C79" s="198">
        <v>0.2</v>
      </c>
      <c r="D79" s="165">
        <f>((D55+D62+D66)*0.7)*C79</f>
        <v>13762</v>
      </c>
      <c r="E79" s="165">
        <f>((E55+E62+E66)*0.7)*C79</f>
        <v>13762</v>
      </c>
      <c r="F79" s="166">
        <f>((F55+F62+F66)*0.7)*C79</f>
        <v>13762</v>
      </c>
      <c r="G79" s="166">
        <f>((G55+G62+G66)*0.7)*C79</f>
        <v>13762</v>
      </c>
      <c r="H79" s="166">
        <f>((H55+H62+H66)*0.7)*C79</f>
        <v>15740.2</v>
      </c>
      <c r="I79" s="166">
        <f>((I55+I62+I66)*0.7)*C79</f>
        <v>15740.2</v>
      </c>
      <c r="J79" s="166">
        <f>((J55+J62+J66)*0.7)*C79</f>
        <v>15740.2</v>
      </c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</row>
    <row r="80" spans="1:104" ht="15.75" thickBot="1" x14ac:dyDescent="0.3">
      <c r="A80" s="69" t="s">
        <v>53</v>
      </c>
      <c r="B80" s="73"/>
      <c r="C80" s="199"/>
      <c r="D80" s="163">
        <f>3300*12</f>
        <v>39600</v>
      </c>
      <c r="E80" s="224">
        <f t="shared" ref="E80:J80" si="23">3300*12</f>
        <v>39600</v>
      </c>
      <c r="F80" s="225">
        <f t="shared" si="23"/>
        <v>39600</v>
      </c>
      <c r="G80" s="225">
        <f t="shared" si="23"/>
        <v>39600</v>
      </c>
      <c r="H80" s="225">
        <f t="shared" si="23"/>
        <v>39600</v>
      </c>
      <c r="I80" s="225">
        <f t="shared" si="23"/>
        <v>39600</v>
      </c>
      <c r="J80" s="226">
        <f t="shared" si="23"/>
        <v>39600</v>
      </c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</row>
    <row r="81" spans="1:104" x14ac:dyDescent="0.25">
      <c r="D81" s="102">
        <f>0-(D80+D79)</f>
        <v>-53362</v>
      </c>
      <c r="E81" s="102">
        <f>0-(E80+E79)</f>
        <v>-53362</v>
      </c>
      <c r="F81" s="102">
        <f t="shared" ref="F81:J81" si="24">0-(F80+F79)</f>
        <v>-53362</v>
      </c>
      <c r="G81" s="102">
        <f t="shared" si="24"/>
        <v>-53362</v>
      </c>
      <c r="H81" s="102">
        <f t="shared" si="24"/>
        <v>-55340.2</v>
      </c>
      <c r="I81" s="102">
        <f t="shared" si="24"/>
        <v>-55340.2</v>
      </c>
      <c r="J81" s="102">
        <f t="shared" si="24"/>
        <v>-55340.2</v>
      </c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</row>
    <row r="82" spans="1:104" ht="15.75" thickBot="1" x14ac:dyDescent="0.3">
      <c r="D82" s="161"/>
      <c r="E82" s="161"/>
      <c r="F82" s="161"/>
      <c r="G82" s="161"/>
      <c r="H82" s="161"/>
      <c r="I82" s="161"/>
      <c r="J82" s="161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</row>
    <row r="83" spans="1:104" ht="15.75" thickTop="1" x14ac:dyDescent="0.25">
      <c r="A83" s="10" t="s">
        <v>54</v>
      </c>
      <c r="D83" s="160">
        <f>D55+D62+D66+D71-D77+D81</f>
        <v>27604.666666666657</v>
      </c>
      <c r="E83" s="160">
        <f>E55+E62+E66+E71-E77+E81</f>
        <v>8271.3333333333285</v>
      </c>
      <c r="F83" s="160">
        <f>F55+F62+F66+F71-F77+F81+F76</f>
        <v>25038.333333333328</v>
      </c>
      <c r="G83" s="160">
        <f>G55+G62+G66+G71-G77+G81+G76</f>
        <v>24287.941666666666</v>
      </c>
      <c r="H83" s="160">
        <f>H55+H62+H66+H71-H77+H81</f>
        <v>37177.243750000009</v>
      </c>
      <c r="I83" s="160">
        <f>I55+I62+I66+I71-I77+I81</f>
        <v>37914.745833333334</v>
      </c>
      <c r="J83" s="160">
        <f>J55+J62+J66+J71-J77+J81</f>
        <v>41110.588194444441</v>
      </c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</row>
    <row r="84" spans="1:104" hidden="1" x14ac:dyDescent="0.25">
      <c r="A84" s="108" t="s">
        <v>13</v>
      </c>
      <c r="B84" s="122" t="s">
        <v>55</v>
      </c>
      <c r="C84" s="200"/>
      <c r="D84" s="106">
        <f t="shared" ref="D84:J84" si="25">((D6+D21+D25+D33)*0.14)+((D9+D12+D17+D32+D60+D64+D69)*0.24)</f>
        <v>57558</v>
      </c>
      <c r="E84" s="106">
        <f t="shared" si="25"/>
        <v>67158</v>
      </c>
      <c r="F84" s="106">
        <f t="shared" si="25"/>
        <v>57558</v>
      </c>
      <c r="G84" s="106">
        <f t="shared" si="25"/>
        <v>57558</v>
      </c>
      <c r="H84" s="106">
        <f t="shared" si="25"/>
        <v>60196.200000000004</v>
      </c>
      <c r="I84" s="106">
        <f t="shared" si="25"/>
        <v>60196.200000000004</v>
      </c>
      <c r="J84" s="106">
        <f t="shared" si="25"/>
        <v>60196.200000000004</v>
      </c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</row>
    <row r="85" spans="1:104" s="26" customFormat="1" hidden="1" x14ac:dyDescent="0.25">
      <c r="A85" s="52" t="s">
        <v>30</v>
      </c>
      <c r="B85" s="123" t="s">
        <v>56</v>
      </c>
      <c r="C85" s="198"/>
      <c r="D85" s="105">
        <f>((D38+D40+D41+D42+D44+D47+D48+D49+D50+D61+D65+D68)*0.24)+((D39+D51)*0.14)+(D52*0.1)</f>
        <v>49128</v>
      </c>
      <c r="E85" s="105">
        <f>((E38+E40+E41+E42+E44+E47+E48+E49+E50+E61+E65+E68)*0.24)+((E39+E51)*0.14)+(E52*0.1)</f>
        <v>63528</v>
      </c>
      <c r="F85" s="105">
        <f t="shared" ref="F85:J85" si="26">((F38+F40+F41+F42+F44+F47+F48+F49+F50+F61+F65+F68)*0.24)+((F39+F51)*0.14)+(F52*0.1)</f>
        <v>77928</v>
      </c>
      <c r="G85" s="105">
        <f t="shared" si="26"/>
        <v>49128</v>
      </c>
      <c r="H85" s="105">
        <f t="shared" si="26"/>
        <v>49128</v>
      </c>
      <c r="I85" s="105">
        <f t="shared" si="26"/>
        <v>49128</v>
      </c>
      <c r="J85" s="105">
        <f t="shared" si="26"/>
        <v>49128</v>
      </c>
      <c r="K85" s="10"/>
      <c r="L85" s="10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</row>
    <row r="86" spans="1:104" hidden="1" x14ac:dyDescent="0.25">
      <c r="A86" s="5"/>
      <c r="B86" s="10" t="s">
        <v>57</v>
      </c>
      <c r="C86" s="193"/>
      <c r="D86" s="109">
        <f>D84-D85</f>
        <v>8430</v>
      </c>
      <c r="E86" s="109">
        <f t="shared" ref="E86:J86" si="27">E84-E85</f>
        <v>3630</v>
      </c>
      <c r="F86" s="109">
        <f t="shared" si="27"/>
        <v>-20370</v>
      </c>
      <c r="G86" s="109">
        <f t="shared" si="27"/>
        <v>8430</v>
      </c>
      <c r="H86" s="109">
        <f t="shared" si="27"/>
        <v>11068.200000000004</v>
      </c>
      <c r="I86" s="109">
        <f t="shared" si="27"/>
        <v>11068.200000000004</v>
      </c>
      <c r="J86" s="109">
        <f t="shared" si="27"/>
        <v>11068.200000000004</v>
      </c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</row>
    <row r="87" spans="1:104" hidden="1" x14ac:dyDescent="0.25">
      <c r="D87" s="29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</row>
    <row r="88" spans="1:104" ht="15.75" hidden="1" thickBot="1" x14ac:dyDescent="0.3">
      <c r="A88" s="74"/>
      <c r="B88" s="88" t="s">
        <v>58</v>
      </c>
      <c r="C88" s="190"/>
      <c r="D88" s="162">
        <f>D83-D86</f>
        <v>19174.666666666657</v>
      </c>
      <c r="E88" s="162">
        <f t="shared" ref="E88:J88" si="28">E83-E86</f>
        <v>4641.3333333333285</v>
      </c>
      <c r="F88" s="162">
        <f t="shared" si="28"/>
        <v>45408.333333333328</v>
      </c>
      <c r="G88" s="162">
        <f t="shared" si="28"/>
        <v>15857.941666666666</v>
      </c>
      <c r="H88" s="162">
        <f t="shared" si="28"/>
        <v>26109.043750000004</v>
      </c>
      <c r="I88" s="162">
        <f t="shared" si="28"/>
        <v>26846.54583333333</v>
      </c>
      <c r="J88" s="162">
        <f t="shared" si="28"/>
        <v>30042.388194444437</v>
      </c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</row>
    <row r="89" spans="1:104" hidden="1" x14ac:dyDescent="0.25">
      <c r="A89" s="51"/>
      <c r="B89" s="9"/>
      <c r="C89" s="201"/>
      <c r="D89" s="158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</row>
    <row r="90" spans="1:104" hidden="1" x14ac:dyDescent="0.25">
      <c r="A90" s="51"/>
      <c r="B90" s="84"/>
      <c r="C90" s="189"/>
      <c r="D90" s="110"/>
      <c r="E90" s="159"/>
      <c r="F90" s="159"/>
      <c r="G90" s="159"/>
      <c r="H90" s="159"/>
      <c r="I90" s="159"/>
      <c r="J90" s="159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</row>
    <row r="91" spans="1:104" ht="18.75" hidden="1" x14ac:dyDescent="0.3">
      <c r="A91" s="47"/>
      <c r="B91" s="114" t="s">
        <v>59</v>
      </c>
      <c r="C91" s="202"/>
      <c r="D91" s="49"/>
      <c r="E91" s="49"/>
      <c r="F91" s="49"/>
      <c r="G91" s="49"/>
      <c r="H91" s="49"/>
      <c r="I91" s="49"/>
      <c r="J91" s="49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</row>
    <row r="92" spans="1:104" hidden="1" x14ac:dyDescent="0.25">
      <c r="A92" s="52"/>
      <c r="B92" s="53"/>
      <c r="C92" s="189"/>
      <c r="D92" s="36"/>
      <c r="E92" s="36"/>
      <c r="F92" s="36"/>
      <c r="G92" s="36"/>
      <c r="H92" s="36"/>
      <c r="I92" s="36"/>
      <c r="J92" s="3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</row>
    <row r="93" spans="1:104" hidden="1" x14ac:dyDescent="0.25">
      <c r="A93" s="52"/>
      <c r="B93" s="53"/>
      <c r="C93" s="189"/>
      <c r="D93" s="36"/>
      <c r="E93" s="36"/>
      <c r="F93" s="36"/>
      <c r="G93" s="36"/>
      <c r="H93" s="36"/>
      <c r="I93" s="36"/>
      <c r="J93" s="3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</row>
    <row r="94" spans="1:104" hidden="1" x14ac:dyDescent="0.25">
      <c r="A94" s="10"/>
      <c r="B94" s="9"/>
      <c r="C94" s="203"/>
      <c r="D94" s="46"/>
      <c r="E94" s="45"/>
      <c r="F94" s="45"/>
      <c r="G94" s="45"/>
      <c r="H94" s="45"/>
      <c r="I94" s="45"/>
      <c r="J94" s="45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</row>
    <row r="95" spans="1:104" ht="18.75" hidden="1" x14ac:dyDescent="0.3">
      <c r="A95" s="47"/>
      <c r="B95" s="48"/>
      <c r="C95" s="202"/>
      <c r="D95" s="49"/>
      <c r="E95" s="49"/>
      <c r="F95" s="49"/>
      <c r="G95" s="49"/>
      <c r="H95" s="49"/>
      <c r="I95" s="49"/>
      <c r="J95" s="49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</row>
    <row r="96" spans="1:104" hidden="1" x14ac:dyDescent="0.25">
      <c r="A96" s="50"/>
      <c r="B96" s="38"/>
      <c r="C96" s="185"/>
      <c r="D96" s="39"/>
      <c r="E96" s="39"/>
      <c r="F96" s="39"/>
      <c r="G96" s="39"/>
      <c r="H96" s="39"/>
      <c r="I96" s="39"/>
      <c r="J96" s="39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</row>
    <row r="97" spans="1:104" hidden="1" x14ac:dyDescent="0.25">
      <c r="A97" s="2"/>
      <c r="B97" s="9"/>
      <c r="C97" s="189"/>
      <c r="D97" s="34"/>
      <c r="E97" s="34"/>
      <c r="F97" s="34"/>
      <c r="G97" s="34"/>
      <c r="H97" s="34"/>
      <c r="I97" s="34"/>
      <c r="J97" s="34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</row>
    <row r="98" spans="1:104" hidden="1" x14ac:dyDescent="0.25">
      <c r="A98" s="4"/>
      <c r="B98" s="5"/>
      <c r="C98" s="193"/>
      <c r="D98" s="35"/>
      <c r="E98" s="35"/>
      <c r="F98" s="35"/>
      <c r="G98" s="35"/>
      <c r="H98" s="35"/>
      <c r="I98" s="35"/>
      <c r="J98" s="35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</row>
    <row r="99" spans="1:104" hidden="1" x14ac:dyDescent="0.25">
      <c r="A99" s="4"/>
      <c r="B99" s="5"/>
      <c r="C99" s="193"/>
      <c r="D99" s="35"/>
      <c r="E99" s="35"/>
      <c r="F99" s="35"/>
      <c r="G99" s="35"/>
      <c r="H99" s="35"/>
      <c r="I99" s="35"/>
      <c r="J99" s="35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</row>
    <row r="100" spans="1:104" hidden="1" x14ac:dyDescent="0.25">
      <c r="A100" s="2"/>
      <c r="B100" s="9"/>
      <c r="C100" s="189"/>
      <c r="D100" s="34"/>
      <c r="E100" s="34"/>
      <c r="F100" s="34"/>
      <c r="G100" s="34"/>
      <c r="H100" s="34"/>
      <c r="I100" s="34"/>
      <c r="J100" s="34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</row>
    <row r="101" spans="1:104" hidden="1" x14ac:dyDescent="0.25">
      <c r="A101" s="4"/>
      <c r="B101" s="5"/>
      <c r="C101" s="193"/>
      <c r="D101" s="35"/>
      <c r="E101" s="35"/>
      <c r="F101" s="35"/>
      <c r="G101" s="35"/>
      <c r="H101" s="35"/>
      <c r="I101" s="35"/>
      <c r="J101" s="35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</row>
    <row r="102" spans="1:104" hidden="1" x14ac:dyDescent="0.25">
      <c r="A102" s="4"/>
      <c r="B102" s="5"/>
      <c r="C102" s="193"/>
      <c r="D102" s="35"/>
      <c r="E102" s="35"/>
      <c r="F102" s="35"/>
      <c r="G102" s="35"/>
      <c r="H102" s="35"/>
      <c r="I102" s="35"/>
      <c r="J102" s="35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</row>
    <row r="103" spans="1:104" hidden="1" x14ac:dyDescent="0.25">
      <c r="A103" s="2"/>
      <c r="B103" s="9"/>
      <c r="C103" s="189"/>
      <c r="D103" s="36"/>
      <c r="E103" s="36"/>
      <c r="F103" s="36"/>
      <c r="G103" s="36"/>
      <c r="H103" s="36"/>
      <c r="I103" s="36"/>
      <c r="J103" s="3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</row>
    <row r="104" spans="1:104" hidden="1" x14ac:dyDescent="0.25">
      <c r="A104" s="2"/>
      <c r="B104" s="9"/>
      <c r="C104" s="189"/>
      <c r="D104" s="37"/>
      <c r="E104" s="37"/>
      <c r="F104" s="37"/>
      <c r="G104" s="37"/>
      <c r="H104" s="37"/>
      <c r="I104" s="37"/>
      <c r="J104" s="37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</row>
    <row r="105" spans="1:104" s="25" customFormat="1" hidden="1" x14ac:dyDescent="0.25">
      <c r="A105" s="18"/>
      <c r="B105" s="38"/>
      <c r="C105" s="185"/>
      <c r="D105" s="34"/>
      <c r="E105" s="34"/>
      <c r="F105" s="34"/>
      <c r="G105" s="34"/>
      <c r="H105" s="34"/>
      <c r="I105" s="34"/>
      <c r="J105" s="34"/>
      <c r="K105"/>
      <c r="L105"/>
      <c r="M105"/>
      <c r="N105"/>
      <c r="O105"/>
      <c r="P105"/>
      <c r="Q105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</row>
    <row r="106" spans="1:104" hidden="1" x14ac:dyDescent="0.25">
      <c r="A106" s="2"/>
      <c r="B106" s="9"/>
      <c r="C106" s="189"/>
      <c r="D106" s="34"/>
      <c r="E106" s="34"/>
      <c r="F106" s="34"/>
      <c r="G106" s="34"/>
      <c r="H106" s="34"/>
      <c r="I106" s="34"/>
      <c r="J106" s="34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</row>
    <row r="107" spans="1:104" hidden="1" x14ac:dyDescent="0.25">
      <c r="A107" s="4"/>
      <c r="B107" s="5"/>
      <c r="C107" s="193"/>
      <c r="D107" s="35"/>
      <c r="E107" s="35"/>
      <c r="F107" s="35"/>
      <c r="G107" s="35"/>
      <c r="H107" s="35"/>
      <c r="I107" s="35"/>
      <c r="J107" s="35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</row>
    <row r="108" spans="1:104" hidden="1" x14ac:dyDescent="0.25">
      <c r="D108" s="29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</row>
    <row r="109" spans="1:104" x14ac:dyDescent="0.25">
      <c r="D109" s="29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</row>
    <row r="110" spans="1:104" x14ac:dyDescent="0.25">
      <c r="D110" s="29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</row>
    <row r="111" spans="1:104" x14ac:dyDescent="0.25">
      <c r="D111" s="29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</row>
    <row r="112" spans="1:104" x14ac:dyDescent="0.25">
      <c r="D112" s="29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</row>
    <row r="113" spans="4:104" x14ac:dyDescent="0.25">
      <c r="D113" s="29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</row>
    <row r="114" spans="4:104" x14ac:dyDescent="0.25">
      <c r="D114" s="29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</row>
    <row r="115" spans="4:104" x14ac:dyDescent="0.25">
      <c r="D115" s="29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</row>
    <row r="116" spans="4:104" x14ac:dyDescent="0.25">
      <c r="D116" s="29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</row>
    <row r="117" spans="4:104" x14ac:dyDescent="0.25">
      <c r="D117" s="29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</row>
    <row r="118" spans="4:104" x14ac:dyDescent="0.25">
      <c r="D118" s="29"/>
    </row>
    <row r="119" spans="4:104" x14ac:dyDescent="0.25">
      <c r="D119" s="29"/>
    </row>
    <row r="120" spans="4:104" x14ac:dyDescent="0.25">
      <c r="D120" s="29"/>
    </row>
    <row r="121" spans="4:104" x14ac:dyDescent="0.25">
      <c r="D121" s="29"/>
    </row>
    <row r="122" spans="4:104" x14ac:dyDescent="0.25">
      <c r="D122" s="29"/>
    </row>
    <row r="123" spans="4:104" x14ac:dyDescent="0.25">
      <c r="D123" s="29"/>
    </row>
    <row r="124" spans="4:104" x14ac:dyDescent="0.25">
      <c r="D124" s="29"/>
    </row>
    <row r="125" spans="4:104" x14ac:dyDescent="0.25">
      <c r="D125" s="29"/>
    </row>
    <row r="126" spans="4:104" x14ac:dyDescent="0.25">
      <c r="D126" s="29"/>
    </row>
    <row r="127" spans="4:104" x14ac:dyDescent="0.25">
      <c r="D127" s="29"/>
    </row>
    <row r="128" spans="4:10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  <row r="184" spans="4:4" x14ac:dyDescent="0.25">
      <c r="D184" s="29"/>
    </row>
    <row r="185" spans="4:4" x14ac:dyDescent="0.25">
      <c r="D185" s="29"/>
    </row>
    <row r="186" spans="4:4" x14ac:dyDescent="0.25">
      <c r="D186" s="29"/>
    </row>
    <row r="187" spans="4:4" x14ac:dyDescent="0.25">
      <c r="D187" s="29"/>
    </row>
    <row r="188" spans="4:4" x14ac:dyDescent="0.25">
      <c r="D188" s="29"/>
    </row>
    <row r="189" spans="4:4" x14ac:dyDescent="0.25">
      <c r="D189" s="29"/>
    </row>
    <row r="190" spans="4:4" x14ac:dyDescent="0.25">
      <c r="D190" s="29"/>
    </row>
    <row r="191" spans="4:4" x14ac:dyDescent="0.25">
      <c r="D191" s="29"/>
    </row>
    <row r="192" spans="4:4" x14ac:dyDescent="0.25">
      <c r="D192" s="29"/>
    </row>
    <row r="193" spans="4:4" x14ac:dyDescent="0.25">
      <c r="D193" s="29"/>
    </row>
    <row r="194" spans="4:4" x14ac:dyDescent="0.25">
      <c r="D194" s="29"/>
    </row>
    <row r="195" spans="4:4" x14ac:dyDescent="0.25">
      <c r="D195" s="29"/>
    </row>
    <row r="196" spans="4:4" x14ac:dyDescent="0.25">
      <c r="D196" s="29"/>
    </row>
    <row r="197" spans="4:4" x14ac:dyDescent="0.25">
      <c r="D197" s="29"/>
    </row>
    <row r="198" spans="4:4" x14ac:dyDescent="0.25">
      <c r="D198" s="29"/>
    </row>
    <row r="199" spans="4:4" x14ac:dyDescent="0.25">
      <c r="D199" s="29"/>
    </row>
    <row r="200" spans="4:4" x14ac:dyDescent="0.25">
      <c r="D200" s="29"/>
    </row>
    <row r="201" spans="4:4" x14ac:dyDescent="0.25">
      <c r="D201" s="29"/>
    </row>
    <row r="202" spans="4:4" x14ac:dyDescent="0.25">
      <c r="D202" s="29"/>
    </row>
    <row r="203" spans="4:4" x14ac:dyDescent="0.25">
      <c r="D203" s="29"/>
    </row>
    <row r="204" spans="4:4" x14ac:dyDescent="0.25">
      <c r="D204" s="29"/>
    </row>
    <row r="205" spans="4:4" x14ac:dyDescent="0.25">
      <c r="D205" s="29"/>
    </row>
    <row r="206" spans="4:4" x14ac:dyDescent="0.25">
      <c r="D206" s="29"/>
    </row>
    <row r="207" spans="4:4" x14ac:dyDescent="0.25">
      <c r="D207" s="29"/>
    </row>
    <row r="208" spans="4:4" x14ac:dyDescent="0.25">
      <c r="D208" s="29"/>
    </row>
    <row r="209" spans="4:4" x14ac:dyDescent="0.25">
      <c r="D209" s="29"/>
    </row>
    <row r="210" spans="4:4" x14ac:dyDescent="0.25">
      <c r="D210" s="29"/>
    </row>
    <row r="211" spans="4:4" x14ac:dyDescent="0.25">
      <c r="D211" s="29"/>
    </row>
    <row r="212" spans="4:4" x14ac:dyDescent="0.25">
      <c r="D212" s="29"/>
    </row>
    <row r="213" spans="4:4" x14ac:dyDescent="0.25">
      <c r="D213" s="29"/>
    </row>
    <row r="214" spans="4:4" x14ac:dyDescent="0.25">
      <c r="D214" s="29"/>
    </row>
    <row r="215" spans="4:4" x14ac:dyDescent="0.25">
      <c r="D215" s="29"/>
    </row>
    <row r="216" spans="4:4" x14ac:dyDescent="0.25">
      <c r="D216" s="29"/>
    </row>
    <row r="217" spans="4:4" x14ac:dyDescent="0.25">
      <c r="D217" s="29"/>
    </row>
    <row r="218" spans="4:4" x14ac:dyDescent="0.25">
      <c r="D218" s="29"/>
    </row>
    <row r="219" spans="4:4" x14ac:dyDescent="0.25">
      <c r="D219" s="29"/>
    </row>
    <row r="220" spans="4:4" x14ac:dyDescent="0.25">
      <c r="D220" s="29"/>
    </row>
    <row r="221" spans="4:4" x14ac:dyDescent="0.25">
      <c r="D221" s="29"/>
    </row>
    <row r="222" spans="4:4" x14ac:dyDescent="0.25">
      <c r="D222" s="29"/>
    </row>
    <row r="223" spans="4:4" x14ac:dyDescent="0.25">
      <c r="D223" s="29"/>
    </row>
    <row r="224" spans="4:4" x14ac:dyDescent="0.25">
      <c r="D224" s="29"/>
    </row>
    <row r="225" spans="4:4" x14ac:dyDescent="0.25">
      <c r="D225" s="29"/>
    </row>
    <row r="226" spans="4:4" x14ac:dyDescent="0.25">
      <c r="D226" s="29"/>
    </row>
    <row r="227" spans="4:4" x14ac:dyDescent="0.25">
      <c r="D227" s="29"/>
    </row>
    <row r="228" spans="4:4" x14ac:dyDescent="0.25">
      <c r="D228" s="29"/>
    </row>
    <row r="229" spans="4:4" x14ac:dyDescent="0.25">
      <c r="D229" s="29"/>
    </row>
    <row r="230" spans="4:4" x14ac:dyDescent="0.25">
      <c r="D230" s="29"/>
    </row>
    <row r="231" spans="4:4" x14ac:dyDescent="0.25">
      <c r="D231" s="29"/>
    </row>
    <row r="232" spans="4:4" x14ac:dyDescent="0.25">
      <c r="D232" s="29"/>
    </row>
    <row r="233" spans="4:4" x14ac:dyDescent="0.25">
      <c r="D233" s="29"/>
    </row>
    <row r="234" spans="4:4" x14ac:dyDescent="0.25">
      <c r="D234" s="29"/>
    </row>
    <row r="235" spans="4:4" x14ac:dyDescent="0.25">
      <c r="D235" s="29"/>
    </row>
    <row r="236" spans="4:4" x14ac:dyDescent="0.25">
      <c r="D236" s="29"/>
    </row>
    <row r="237" spans="4:4" x14ac:dyDescent="0.25">
      <c r="D237" s="29"/>
    </row>
    <row r="238" spans="4:4" x14ac:dyDescent="0.25">
      <c r="D238" s="29"/>
    </row>
    <row r="239" spans="4:4" x14ac:dyDescent="0.25">
      <c r="D239" s="29"/>
    </row>
    <row r="240" spans="4:4" x14ac:dyDescent="0.25">
      <c r="D240" s="29"/>
    </row>
    <row r="241" spans="4:4" x14ac:dyDescent="0.25">
      <c r="D241" s="29"/>
    </row>
    <row r="242" spans="4:4" x14ac:dyDescent="0.25">
      <c r="D242" s="29"/>
    </row>
    <row r="243" spans="4:4" x14ac:dyDescent="0.25">
      <c r="D243" s="29"/>
    </row>
    <row r="244" spans="4:4" x14ac:dyDescent="0.25">
      <c r="D244" s="29"/>
    </row>
    <row r="245" spans="4:4" x14ac:dyDescent="0.25">
      <c r="D245" s="29"/>
    </row>
    <row r="246" spans="4:4" x14ac:dyDescent="0.25">
      <c r="D246" s="29"/>
    </row>
    <row r="247" spans="4:4" x14ac:dyDescent="0.25">
      <c r="D247" s="29"/>
    </row>
    <row r="248" spans="4:4" x14ac:dyDescent="0.25">
      <c r="D248" s="29"/>
    </row>
    <row r="249" spans="4:4" x14ac:dyDescent="0.25">
      <c r="D249" s="29"/>
    </row>
    <row r="250" spans="4:4" x14ac:dyDescent="0.25">
      <c r="D250" s="29"/>
    </row>
    <row r="251" spans="4:4" x14ac:dyDescent="0.25">
      <c r="D251" s="29"/>
    </row>
    <row r="252" spans="4:4" x14ac:dyDescent="0.25">
      <c r="D252" s="29"/>
    </row>
    <row r="253" spans="4:4" x14ac:dyDescent="0.25">
      <c r="D253" s="29"/>
    </row>
    <row r="254" spans="4:4" x14ac:dyDescent="0.25">
      <c r="D254" s="29"/>
    </row>
    <row r="255" spans="4:4" x14ac:dyDescent="0.25">
      <c r="D255" s="29"/>
    </row>
    <row r="256" spans="4:4" x14ac:dyDescent="0.25">
      <c r="D256" s="29"/>
    </row>
    <row r="257" spans="4:4" x14ac:dyDescent="0.25">
      <c r="D257" s="29"/>
    </row>
    <row r="258" spans="4:4" x14ac:dyDescent="0.25">
      <c r="D258" s="29"/>
    </row>
    <row r="259" spans="4:4" x14ac:dyDescent="0.25">
      <c r="D259" s="29"/>
    </row>
    <row r="260" spans="4:4" x14ac:dyDescent="0.25">
      <c r="D260" s="29"/>
    </row>
    <row r="261" spans="4:4" x14ac:dyDescent="0.25">
      <c r="D261" s="29"/>
    </row>
    <row r="262" spans="4:4" x14ac:dyDescent="0.25">
      <c r="D262" s="29"/>
    </row>
    <row r="263" spans="4:4" x14ac:dyDescent="0.25">
      <c r="D263" s="29"/>
    </row>
    <row r="264" spans="4:4" x14ac:dyDescent="0.25">
      <c r="D264" s="29"/>
    </row>
    <row r="265" spans="4:4" x14ac:dyDescent="0.25">
      <c r="D265" s="29"/>
    </row>
    <row r="266" spans="4:4" x14ac:dyDescent="0.25">
      <c r="D266" s="29"/>
    </row>
    <row r="267" spans="4:4" x14ac:dyDescent="0.25">
      <c r="D267" s="29"/>
    </row>
    <row r="268" spans="4:4" x14ac:dyDescent="0.25">
      <c r="D268" s="29"/>
    </row>
    <row r="269" spans="4:4" x14ac:dyDescent="0.25">
      <c r="D269" s="29"/>
    </row>
    <row r="270" spans="4:4" x14ac:dyDescent="0.25">
      <c r="D270" s="29"/>
    </row>
    <row r="271" spans="4:4" x14ac:dyDescent="0.25">
      <c r="D271" s="29"/>
    </row>
    <row r="272" spans="4:4" x14ac:dyDescent="0.25">
      <c r="D272" s="29"/>
    </row>
    <row r="273" spans="4:4" x14ac:dyDescent="0.25">
      <c r="D273" s="29"/>
    </row>
    <row r="274" spans="4:4" x14ac:dyDescent="0.25">
      <c r="D274" s="29"/>
    </row>
    <row r="275" spans="4:4" x14ac:dyDescent="0.25">
      <c r="D275" s="29"/>
    </row>
    <row r="276" spans="4:4" x14ac:dyDescent="0.25">
      <c r="D276" s="29"/>
    </row>
    <row r="277" spans="4:4" x14ac:dyDescent="0.25">
      <c r="D277" s="29"/>
    </row>
    <row r="278" spans="4:4" x14ac:dyDescent="0.25">
      <c r="D278" s="29"/>
    </row>
    <row r="279" spans="4:4" x14ac:dyDescent="0.25">
      <c r="D279" s="29"/>
    </row>
    <row r="280" spans="4:4" x14ac:dyDescent="0.25">
      <c r="D280" s="29"/>
    </row>
    <row r="281" spans="4:4" x14ac:dyDescent="0.25">
      <c r="D281" s="29"/>
    </row>
    <row r="282" spans="4:4" x14ac:dyDescent="0.25">
      <c r="D282" s="29"/>
    </row>
    <row r="283" spans="4:4" x14ac:dyDescent="0.25">
      <c r="D283" s="29"/>
    </row>
    <row r="284" spans="4:4" x14ac:dyDescent="0.25">
      <c r="D284" s="29"/>
    </row>
    <row r="285" spans="4:4" x14ac:dyDescent="0.25">
      <c r="D285" s="29"/>
    </row>
    <row r="286" spans="4:4" x14ac:dyDescent="0.25">
      <c r="D286" s="29"/>
    </row>
    <row r="287" spans="4:4" x14ac:dyDescent="0.25">
      <c r="D287" s="29"/>
    </row>
    <row r="288" spans="4:4" x14ac:dyDescent="0.25">
      <c r="D288" s="29"/>
    </row>
    <row r="289" spans="4:4" x14ac:dyDescent="0.25">
      <c r="D289" s="29"/>
    </row>
    <row r="290" spans="4:4" x14ac:dyDescent="0.25">
      <c r="D290" s="29"/>
    </row>
    <row r="291" spans="4:4" x14ac:dyDescent="0.25">
      <c r="D291" s="29"/>
    </row>
    <row r="292" spans="4:4" x14ac:dyDescent="0.25">
      <c r="D292" s="29"/>
    </row>
    <row r="293" spans="4:4" x14ac:dyDescent="0.25">
      <c r="D293" s="29"/>
    </row>
    <row r="294" spans="4:4" x14ac:dyDescent="0.25">
      <c r="D294" s="29"/>
    </row>
    <row r="295" spans="4:4" x14ac:dyDescent="0.25">
      <c r="D295" s="29"/>
    </row>
    <row r="296" spans="4:4" x14ac:dyDescent="0.25">
      <c r="D296" s="29"/>
    </row>
    <row r="297" spans="4:4" x14ac:dyDescent="0.25">
      <c r="D297" s="29"/>
    </row>
    <row r="298" spans="4:4" x14ac:dyDescent="0.25">
      <c r="D298" s="29"/>
    </row>
    <row r="299" spans="4:4" x14ac:dyDescent="0.25">
      <c r="D299" s="29"/>
    </row>
    <row r="300" spans="4:4" x14ac:dyDescent="0.25">
      <c r="D300" s="29"/>
    </row>
    <row r="301" spans="4:4" x14ac:dyDescent="0.25">
      <c r="D301" s="29"/>
    </row>
    <row r="302" spans="4:4" x14ac:dyDescent="0.25">
      <c r="D302" s="29"/>
    </row>
    <row r="303" spans="4:4" x14ac:dyDescent="0.25">
      <c r="D303" s="29"/>
    </row>
    <row r="304" spans="4:4" x14ac:dyDescent="0.25">
      <c r="D304" s="29"/>
    </row>
    <row r="305" spans="4:4" x14ac:dyDescent="0.25">
      <c r="D305" s="29"/>
    </row>
    <row r="306" spans="4:4" x14ac:dyDescent="0.25">
      <c r="D306" s="29"/>
    </row>
    <row r="307" spans="4:4" x14ac:dyDescent="0.25">
      <c r="D307" s="29"/>
    </row>
    <row r="308" spans="4:4" x14ac:dyDescent="0.25">
      <c r="D308" s="29"/>
    </row>
    <row r="309" spans="4:4" x14ac:dyDescent="0.25">
      <c r="D309" s="29"/>
    </row>
    <row r="310" spans="4:4" x14ac:dyDescent="0.25">
      <c r="D310" s="29"/>
    </row>
    <row r="311" spans="4:4" x14ac:dyDescent="0.25">
      <c r="D311" s="29"/>
    </row>
    <row r="312" spans="4:4" x14ac:dyDescent="0.25">
      <c r="D312" s="29"/>
    </row>
    <row r="313" spans="4:4" x14ac:dyDescent="0.25">
      <c r="D313" s="29"/>
    </row>
    <row r="314" spans="4:4" x14ac:dyDescent="0.25">
      <c r="D314" s="29"/>
    </row>
    <row r="315" spans="4:4" x14ac:dyDescent="0.25">
      <c r="D315" s="29"/>
    </row>
    <row r="316" spans="4:4" x14ac:dyDescent="0.25">
      <c r="D316" s="29"/>
    </row>
    <row r="317" spans="4:4" x14ac:dyDescent="0.25">
      <c r="D317" s="29"/>
    </row>
    <row r="318" spans="4:4" x14ac:dyDescent="0.25">
      <c r="D318" s="29"/>
    </row>
    <row r="319" spans="4:4" x14ac:dyDescent="0.25">
      <c r="D319" s="29"/>
    </row>
    <row r="320" spans="4:4" x14ac:dyDescent="0.25">
      <c r="D320" s="29"/>
    </row>
    <row r="321" spans="4:4" x14ac:dyDescent="0.25">
      <c r="D321" s="29"/>
    </row>
    <row r="322" spans="4:4" x14ac:dyDescent="0.25">
      <c r="D322" s="29"/>
    </row>
    <row r="323" spans="4:4" x14ac:dyDescent="0.25">
      <c r="D323" s="29"/>
    </row>
    <row r="324" spans="4:4" x14ac:dyDescent="0.25">
      <c r="D324" s="29"/>
    </row>
    <row r="325" spans="4:4" x14ac:dyDescent="0.25">
      <c r="D325" s="29"/>
    </row>
    <row r="326" spans="4:4" x14ac:dyDescent="0.25">
      <c r="D326" s="29"/>
    </row>
    <row r="327" spans="4:4" x14ac:dyDescent="0.25">
      <c r="D327" s="29"/>
    </row>
    <row r="328" spans="4:4" x14ac:dyDescent="0.25">
      <c r="D328" s="29"/>
    </row>
    <row r="329" spans="4:4" x14ac:dyDescent="0.25">
      <c r="D329" s="29"/>
    </row>
    <row r="330" spans="4:4" x14ac:dyDescent="0.25">
      <c r="D330" s="29"/>
    </row>
    <row r="331" spans="4:4" x14ac:dyDescent="0.25">
      <c r="D331" s="29"/>
    </row>
    <row r="332" spans="4:4" x14ac:dyDescent="0.25">
      <c r="D332" s="29"/>
    </row>
    <row r="333" spans="4:4" x14ac:dyDescent="0.25">
      <c r="D333" s="29"/>
    </row>
    <row r="334" spans="4:4" x14ac:dyDescent="0.25">
      <c r="D334" s="29"/>
    </row>
    <row r="335" spans="4:4" x14ac:dyDescent="0.25">
      <c r="D335" s="29"/>
    </row>
    <row r="336" spans="4:4" x14ac:dyDescent="0.25">
      <c r="D336" s="29"/>
    </row>
    <row r="337" spans="4:4" x14ac:dyDescent="0.25">
      <c r="D337" s="29"/>
    </row>
    <row r="338" spans="4:4" x14ac:dyDescent="0.25">
      <c r="D338" s="29"/>
    </row>
    <row r="339" spans="4:4" x14ac:dyDescent="0.25">
      <c r="D339" s="29"/>
    </row>
    <row r="340" spans="4:4" x14ac:dyDescent="0.25">
      <c r="D340" s="29"/>
    </row>
    <row r="341" spans="4:4" x14ac:dyDescent="0.25">
      <c r="D341" s="29"/>
    </row>
    <row r="342" spans="4:4" x14ac:dyDescent="0.25">
      <c r="D342" s="29"/>
    </row>
    <row r="343" spans="4:4" x14ac:dyDescent="0.25">
      <c r="D343" s="29"/>
    </row>
    <row r="344" spans="4:4" x14ac:dyDescent="0.25">
      <c r="D344" s="29"/>
    </row>
    <row r="345" spans="4:4" x14ac:dyDescent="0.25">
      <c r="D345" s="29"/>
    </row>
    <row r="346" spans="4:4" x14ac:dyDescent="0.25">
      <c r="D346" s="29"/>
    </row>
    <row r="347" spans="4:4" x14ac:dyDescent="0.25">
      <c r="D347" s="29"/>
    </row>
    <row r="348" spans="4:4" x14ac:dyDescent="0.25">
      <c r="D348" s="29"/>
    </row>
    <row r="349" spans="4:4" x14ac:dyDescent="0.25">
      <c r="D349" s="29"/>
    </row>
    <row r="350" spans="4:4" x14ac:dyDescent="0.25">
      <c r="D350" s="29"/>
    </row>
    <row r="351" spans="4:4" x14ac:dyDescent="0.25">
      <c r="D351" s="29"/>
    </row>
    <row r="352" spans="4:4" x14ac:dyDescent="0.25">
      <c r="D352" s="29"/>
    </row>
    <row r="353" spans="4:4" x14ac:dyDescent="0.25">
      <c r="D353" s="29"/>
    </row>
    <row r="354" spans="4:4" x14ac:dyDescent="0.25">
      <c r="D354" s="29"/>
    </row>
    <row r="355" spans="4:4" x14ac:dyDescent="0.25">
      <c r="D355" s="29"/>
    </row>
    <row r="356" spans="4:4" x14ac:dyDescent="0.25">
      <c r="D356" s="29"/>
    </row>
    <row r="357" spans="4:4" x14ac:dyDescent="0.25">
      <c r="D357" s="29"/>
    </row>
    <row r="358" spans="4:4" x14ac:dyDescent="0.25">
      <c r="D358" s="29"/>
    </row>
    <row r="359" spans="4:4" x14ac:dyDescent="0.25">
      <c r="D359" s="29"/>
    </row>
    <row r="360" spans="4:4" x14ac:dyDescent="0.25">
      <c r="D360" s="29"/>
    </row>
    <row r="361" spans="4:4" x14ac:dyDescent="0.25">
      <c r="D361" s="29"/>
    </row>
    <row r="362" spans="4:4" x14ac:dyDescent="0.25">
      <c r="D362" s="29"/>
    </row>
    <row r="363" spans="4:4" x14ac:dyDescent="0.25">
      <c r="D363" s="29"/>
    </row>
    <row r="364" spans="4:4" x14ac:dyDescent="0.25">
      <c r="D364" s="29"/>
    </row>
    <row r="365" spans="4:4" x14ac:dyDescent="0.25">
      <c r="D365" s="29"/>
    </row>
    <row r="366" spans="4:4" x14ac:dyDescent="0.25">
      <c r="D366" s="29"/>
    </row>
    <row r="367" spans="4:4" x14ac:dyDescent="0.25">
      <c r="D367" s="29"/>
    </row>
    <row r="368" spans="4:4" x14ac:dyDescent="0.25">
      <c r="D368" s="29"/>
    </row>
    <row r="369" spans="4:4" x14ac:dyDescent="0.25">
      <c r="D369" s="29"/>
    </row>
    <row r="370" spans="4:4" x14ac:dyDescent="0.25">
      <c r="D370" s="29"/>
    </row>
    <row r="371" spans="4:4" x14ac:dyDescent="0.25">
      <c r="D371" s="29"/>
    </row>
    <row r="372" spans="4:4" x14ac:dyDescent="0.25">
      <c r="D372" s="29"/>
    </row>
    <row r="373" spans="4:4" x14ac:dyDescent="0.25">
      <c r="D373" s="29"/>
    </row>
    <row r="374" spans="4:4" x14ac:dyDescent="0.25">
      <c r="D374" s="29"/>
    </row>
    <row r="375" spans="4:4" x14ac:dyDescent="0.25">
      <c r="D375" s="29"/>
    </row>
    <row r="376" spans="4:4" x14ac:dyDescent="0.25">
      <c r="D376" s="29"/>
    </row>
    <row r="377" spans="4:4" x14ac:dyDescent="0.25">
      <c r="D377" s="29"/>
    </row>
    <row r="378" spans="4:4" x14ac:dyDescent="0.25">
      <c r="D378" s="29"/>
    </row>
    <row r="379" spans="4:4" x14ac:dyDescent="0.25">
      <c r="D379" s="29"/>
    </row>
    <row r="380" spans="4:4" x14ac:dyDescent="0.25">
      <c r="D380" s="29"/>
    </row>
    <row r="381" spans="4:4" x14ac:dyDescent="0.25">
      <c r="D381" s="29"/>
    </row>
    <row r="382" spans="4:4" x14ac:dyDescent="0.25">
      <c r="D382" s="29"/>
    </row>
    <row r="383" spans="4:4" x14ac:dyDescent="0.25">
      <c r="D383" s="29"/>
    </row>
    <row r="384" spans="4:4" x14ac:dyDescent="0.25">
      <c r="D384" s="29"/>
    </row>
    <row r="385" spans="4:4" x14ac:dyDescent="0.25">
      <c r="D385" s="29"/>
    </row>
    <row r="386" spans="4:4" x14ac:dyDescent="0.25">
      <c r="D386" s="29"/>
    </row>
    <row r="387" spans="4:4" x14ac:dyDescent="0.25">
      <c r="D387" s="29"/>
    </row>
    <row r="388" spans="4:4" x14ac:dyDescent="0.25">
      <c r="D388" s="29"/>
    </row>
    <row r="389" spans="4:4" x14ac:dyDescent="0.25">
      <c r="D389" s="29"/>
    </row>
    <row r="390" spans="4:4" x14ac:dyDescent="0.25">
      <c r="D390" s="29"/>
    </row>
    <row r="391" spans="4:4" x14ac:dyDescent="0.25">
      <c r="D391" s="29"/>
    </row>
    <row r="392" spans="4:4" x14ac:dyDescent="0.25">
      <c r="D392" s="29"/>
    </row>
    <row r="393" spans="4:4" x14ac:dyDescent="0.25">
      <c r="D393" s="29"/>
    </row>
    <row r="394" spans="4:4" x14ac:dyDescent="0.25">
      <c r="D394" s="29"/>
    </row>
    <row r="395" spans="4:4" x14ac:dyDescent="0.25">
      <c r="D395" s="29"/>
    </row>
    <row r="396" spans="4:4" x14ac:dyDescent="0.25">
      <c r="D396" s="29"/>
    </row>
    <row r="397" spans="4:4" x14ac:dyDescent="0.25">
      <c r="D397" s="29"/>
    </row>
    <row r="398" spans="4:4" x14ac:dyDescent="0.25">
      <c r="D398" s="29"/>
    </row>
    <row r="399" spans="4:4" x14ac:dyDescent="0.25">
      <c r="D399" s="29"/>
    </row>
    <row r="400" spans="4:4" x14ac:dyDescent="0.25">
      <c r="D400" s="29"/>
    </row>
    <row r="401" spans="4:4" x14ac:dyDescent="0.25">
      <c r="D401" s="29"/>
    </row>
    <row r="402" spans="4:4" x14ac:dyDescent="0.25">
      <c r="D402" s="29"/>
    </row>
    <row r="403" spans="4:4" x14ac:dyDescent="0.25">
      <c r="D403" s="29"/>
    </row>
    <row r="404" spans="4:4" x14ac:dyDescent="0.25">
      <c r="D404" s="29"/>
    </row>
    <row r="405" spans="4:4" x14ac:dyDescent="0.25">
      <c r="D405" s="29"/>
    </row>
    <row r="406" spans="4:4" x14ac:dyDescent="0.25">
      <c r="D406" s="29"/>
    </row>
    <row r="407" spans="4:4" x14ac:dyDescent="0.25">
      <c r="D407" s="29"/>
    </row>
    <row r="408" spans="4:4" x14ac:dyDescent="0.25">
      <c r="D408" s="29"/>
    </row>
    <row r="409" spans="4:4" x14ac:dyDescent="0.25">
      <c r="D409" s="29"/>
    </row>
    <row r="410" spans="4:4" x14ac:dyDescent="0.25">
      <c r="D410" s="29"/>
    </row>
    <row r="411" spans="4:4" x14ac:dyDescent="0.25">
      <c r="D411" s="29"/>
    </row>
    <row r="412" spans="4:4" x14ac:dyDescent="0.25">
      <c r="D412" s="29"/>
    </row>
    <row r="413" spans="4:4" x14ac:dyDescent="0.25">
      <c r="D413" s="29"/>
    </row>
    <row r="414" spans="4:4" x14ac:dyDescent="0.25">
      <c r="D414" s="29"/>
    </row>
    <row r="415" spans="4:4" x14ac:dyDescent="0.25">
      <c r="D415" s="29"/>
    </row>
    <row r="416" spans="4:4" x14ac:dyDescent="0.25">
      <c r="D416" s="29"/>
    </row>
    <row r="417" spans="4:4" x14ac:dyDescent="0.25">
      <c r="D417" s="29"/>
    </row>
    <row r="418" spans="4:4" x14ac:dyDescent="0.25">
      <c r="D418" s="29"/>
    </row>
    <row r="419" spans="4:4" x14ac:dyDescent="0.25">
      <c r="D419" s="29"/>
    </row>
    <row r="420" spans="4:4" x14ac:dyDescent="0.25">
      <c r="D420" s="29"/>
    </row>
    <row r="421" spans="4:4" x14ac:dyDescent="0.25">
      <c r="D421" s="29"/>
    </row>
    <row r="422" spans="4:4" x14ac:dyDescent="0.25">
      <c r="D422" s="29"/>
    </row>
    <row r="423" spans="4:4" x14ac:dyDescent="0.25">
      <c r="D423" s="29"/>
    </row>
    <row r="424" spans="4:4" x14ac:dyDescent="0.25">
      <c r="D424" s="29"/>
    </row>
    <row r="425" spans="4:4" x14ac:dyDescent="0.25">
      <c r="D425" s="29"/>
    </row>
    <row r="426" spans="4:4" x14ac:dyDescent="0.25">
      <c r="D426" s="29"/>
    </row>
    <row r="427" spans="4:4" x14ac:dyDescent="0.25">
      <c r="D427" s="29"/>
    </row>
    <row r="428" spans="4:4" x14ac:dyDescent="0.25">
      <c r="D428" s="29"/>
    </row>
    <row r="429" spans="4:4" x14ac:dyDescent="0.25">
      <c r="D429" s="29"/>
    </row>
    <row r="430" spans="4:4" x14ac:dyDescent="0.25">
      <c r="D430" s="29"/>
    </row>
    <row r="431" spans="4:4" x14ac:dyDescent="0.25">
      <c r="D431" s="29"/>
    </row>
  </sheetData>
  <conditionalFormatting sqref="D88:J88">
    <cfRule type="cellIs" dxfId="2" priority="1" operator="lessThan">
      <formula>0</formula>
    </cfRule>
  </conditionalFormatting>
  <pageMargins left="0.39370078740157483" right="0.19685039370078741" top="0.39370078740157483" bottom="0.19685039370078741" header="0.31496062992125984" footer="0.31496062992125984"/>
  <pageSetup paperSize="9" scale="73" orientation="landscape" r:id="rId1"/>
  <rowBreaks count="2" manualBreakCount="2">
    <brk id="64" max="20" man="1"/>
    <brk id="107" max="1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A63E-7133-44FB-A584-8C795185B65F}">
  <dimension ref="A1:CZ432"/>
  <sheetViews>
    <sheetView zoomScaleNormal="100" workbookViewId="0">
      <pane ySplit="3" topLeftCell="A4" activePane="bottomLeft" state="frozen"/>
      <selection pane="bottomLeft" activeCell="H114" sqref="H114"/>
    </sheetView>
  </sheetViews>
  <sheetFormatPr defaultColWidth="9.140625" defaultRowHeight="15" x14ac:dyDescent="0.25"/>
  <cols>
    <col min="1" max="1" width="4.5703125" customWidth="1"/>
    <col min="2" max="2" width="37.85546875" customWidth="1"/>
    <col min="3" max="3" width="7.5703125" style="198" hidden="1" customWidth="1"/>
    <col min="4" max="4" width="13.5703125" style="33" customWidth="1"/>
    <col min="5" max="5" width="10.5703125" style="29" customWidth="1"/>
    <col min="6" max="6" width="10.7109375" style="29" customWidth="1"/>
    <col min="7" max="7" width="10.5703125" style="29" customWidth="1"/>
    <col min="8" max="8" width="9.42578125" style="29" bestFit="1" customWidth="1"/>
    <col min="9" max="10" width="10.5703125" style="29" customWidth="1"/>
    <col min="11" max="11" width="39.7109375" customWidth="1"/>
    <col min="225" max="225" width="4.5703125" customWidth="1"/>
    <col min="226" max="226" width="37.85546875" customWidth="1"/>
    <col min="227" max="227" width="6.140625" customWidth="1"/>
    <col min="228" max="233" width="11.42578125" customWidth="1"/>
    <col min="234" max="245" width="5.85546875" customWidth="1"/>
    <col min="246" max="246" width="3.5703125" customWidth="1"/>
    <col min="247" max="247" width="5.42578125" customWidth="1"/>
    <col min="248" max="258" width="10.5703125" customWidth="1"/>
    <col min="259" max="259" width="10.5703125" bestFit="1" customWidth="1"/>
    <col min="260" max="260" width="11.42578125" customWidth="1"/>
    <col min="261" max="261" width="4.5703125" customWidth="1"/>
    <col min="262" max="262" width="11.42578125" customWidth="1"/>
    <col min="481" max="481" width="4.5703125" customWidth="1"/>
    <col min="482" max="482" width="37.85546875" customWidth="1"/>
    <col min="483" max="483" width="6.140625" customWidth="1"/>
    <col min="484" max="489" width="11.42578125" customWidth="1"/>
    <col min="490" max="501" width="5.85546875" customWidth="1"/>
    <col min="502" max="502" width="3.5703125" customWidth="1"/>
    <col min="503" max="503" width="5.42578125" customWidth="1"/>
    <col min="504" max="514" width="10.5703125" customWidth="1"/>
    <col min="515" max="515" width="10.5703125" bestFit="1" customWidth="1"/>
    <col min="516" max="516" width="11.42578125" customWidth="1"/>
    <col min="517" max="517" width="4.5703125" customWidth="1"/>
    <col min="518" max="518" width="11.42578125" customWidth="1"/>
    <col min="737" max="737" width="4.5703125" customWidth="1"/>
    <col min="738" max="738" width="37.85546875" customWidth="1"/>
    <col min="739" max="739" width="6.140625" customWidth="1"/>
    <col min="740" max="745" width="11.42578125" customWidth="1"/>
    <col min="746" max="757" width="5.85546875" customWidth="1"/>
    <col min="758" max="758" width="3.5703125" customWidth="1"/>
    <col min="759" max="759" width="5.42578125" customWidth="1"/>
    <col min="760" max="770" width="10.5703125" customWidth="1"/>
    <col min="771" max="771" width="10.5703125" bestFit="1" customWidth="1"/>
    <col min="772" max="772" width="11.42578125" customWidth="1"/>
    <col min="773" max="773" width="4.5703125" customWidth="1"/>
    <col min="774" max="774" width="11.42578125" customWidth="1"/>
    <col min="993" max="993" width="4.5703125" customWidth="1"/>
    <col min="994" max="994" width="37.85546875" customWidth="1"/>
    <col min="995" max="995" width="6.140625" customWidth="1"/>
    <col min="996" max="1001" width="11.42578125" customWidth="1"/>
    <col min="1002" max="1013" width="5.85546875" customWidth="1"/>
    <col min="1014" max="1014" width="3.5703125" customWidth="1"/>
    <col min="1015" max="1015" width="5.42578125" customWidth="1"/>
    <col min="1016" max="1026" width="10.5703125" customWidth="1"/>
    <col min="1027" max="1027" width="10.5703125" bestFit="1" customWidth="1"/>
    <col min="1028" max="1028" width="11.42578125" customWidth="1"/>
    <col min="1029" max="1029" width="4.5703125" customWidth="1"/>
    <col min="1030" max="1030" width="11.42578125" customWidth="1"/>
    <col min="1249" max="1249" width="4.5703125" customWidth="1"/>
    <col min="1250" max="1250" width="37.85546875" customWidth="1"/>
    <col min="1251" max="1251" width="6.140625" customWidth="1"/>
    <col min="1252" max="1257" width="11.42578125" customWidth="1"/>
    <col min="1258" max="1269" width="5.85546875" customWidth="1"/>
    <col min="1270" max="1270" width="3.5703125" customWidth="1"/>
    <col min="1271" max="1271" width="5.42578125" customWidth="1"/>
    <col min="1272" max="1282" width="10.5703125" customWidth="1"/>
    <col min="1283" max="1283" width="10.5703125" bestFit="1" customWidth="1"/>
    <col min="1284" max="1284" width="11.42578125" customWidth="1"/>
    <col min="1285" max="1285" width="4.5703125" customWidth="1"/>
    <col min="1286" max="1286" width="11.42578125" customWidth="1"/>
    <col min="1505" max="1505" width="4.5703125" customWidth="1"/>
    <col min="1506" max="1506" width="37.85546875" customWidth="1"/>
    <col min="1507" max="1507" width="6.140625" customWidth="1"/>
    <col min="1508" max="1513" width="11.42578125" customWidth="1"/>
    <col min="1514" max="1525" width="5.85546875" customWidth="1"/>
    <col min="1526" max="1526" width="3.5703125" customWidth="1"/>
    <col min="1527" max="1527" width="5.42578125" customWidth="1"/>
    <col min="1528" max="1538" width="10.5703125" customWidth="1"/>
    <col min="1539" max="1539" width="10.5703125" bestFit="1" customWidth="1"/>
    <col min="1540" max="1540" width="11.42578125" customWidth="1"/>
    <col min="1541" max="1541" width="4.5703125" customWidth="1"/>
    <col min="1542" max="1542" width="11.42578125" customWidth="1"/>
    <col min="1761" max="1761" width="4.5703125" customWidth="1"/>
    <col min="1762" max="1762" width="37.85546875" customWidth="1"/>
    <col min="1763" max="1763" width="6.140625" customWidth="1"/>
    <col min="1764" max="1769" width="11.42578125" customWidth="1"/>
    <col min="1770" max="1781" width="5.85546875" customWidth="1"/>
    <col min="1782" max="1782" width="3.5703125" customWidth="1"/>
    <col min="1783" max="1783" width="5.42578125" customWidth="1"/>
    <col min="1784" max="1794" width="10.5703125" customWidth="1"/>
    <col min="1795" max="1795" width="10.5703125" bestFit="1" customWidth="1"/>
    <col min="1796" max="1796" width="11.42578125" customWidth="1"/>
    <col min="1797" max="1797" width="4.5703125" customWidth="1"/>
    <col min="1798" max="1798" width="11.42578125" customWidth="1"/>
    <col min="2017" max="2017" width="4.5703125" customWidth="1"/>
    <col min="2018" max="2018" width="37.85546875" customWidth="1"/>
    <col min="2019" max="2019" width="6.140625" customWidth="1"/>
    <col min="2020" max="2025" width="11.42578125" customWidth="1"/>
    <col min="2026" max="2037" width="5.85546875" customWidth="1"/>
    <col min="2038" max="2038" width="3.5703125" customWidth="1"/>
    <col min="2039" max="2039" width="5.42578125" customWidth="1"/>
    <col min="2040" max="2050" width="10.5703125" customWidth="1"/>
    <col min="2051" max="2051" width="10.5703125" bestFit="1" customWidth="1"/>
    <col min="2052" max="2052" width="11.42578125" customWidth="1"/>
    <col min="2053" max="2053" width="4.5703125" customWidth="1"/>
    <col min="2054" max="2054" width="11.42578125" customWidth="1"/>
    <col min="2273" max="2273" width="4.5703125" customWidth="1"/>
    <col min="2274" max="2274" width="37.85546875" customWidth="1"/>
    <col min="2275" max="2275" width="6.140625" customWidth="1"/>
    <col min="2276" max="2281" width="11.42578125" customWidth="1"/>
    <col min="2282" max="2293" width="5.85546875" customWidth="1"/>
    <col min="2294" max="2294" width="3.5703125" customWidth="1"/>
    <col min="2295" max="2295" width="5.42578125" customWidth="1"/>
    <col min="2296" max="2306" width="10.5703125" customWidth="1"/>
    <col min="2307" max="2307" width="10.5703125" bestFit="1" customWidth="1"/>
    <col min="2308" max="2308" width="11.42578125" customWidth="1"/>
    <col min="2309" max="2309" width="4.5703125" customWidth="1"/>
    <col min="2310" max="2310" width="11.42578125" customWidth="1"/>
    <col min="2529" max="2529" width="4.5703125" customWidth="1"/>
    <col min="2530" max="2530" width="37.85546875" customWidth="1"/>
    <col min="2531" max="2531" width="6.140625" customWidth="1"/>
    <col min="2532" max="2537" width="11.42578125" customWidth="1"/>
    <col min="2538" max="2549" width="5.85546875" customWidth="1"/>
    <col min="2550" max="2550" width="3.5703125" customWidth="1"/>
    <col min="2551" max="2551" width="5.42578125" customWidth="1"/>
    <col min="2552" max="2562" width="10.5703125" customWidth="1"/>
    <col min="2563" max="2563" width="10.5703125" bestFit="1" customWidth="1"/>
    <col min="2564" max="2564" width="11.42578125" customWidth="1"/>
    <col min="2565" max="2565" width="4.5703125" customWidth="1"/>
    <col min="2566" max="2566" width="11.42578125" customWidth="1"/>
    <col min="2785" max="2785" width="4.5703125" customWidth="1"/>
    <col min="2786" max="2786" width="37.85546875" customWidth="1"/>
    <col min="2787" max="2787" width="6.140625" customWidth="1"/>
    <col min="2788" max="2793" width="11.42578125" customWidth="1"/>
    <col min="2794" max="2805" width="5.85546875" customWidth="1"/>
    <col min="2806" max="2806" width="3.5703125" customWidth="1"/>
    <col min="2807" max="2807" width="5.42578125" customWidth="1"/>
    <col min="2808" max="2818" width="10.5703125" customWidth="1"/>
    <col min="2819" max="2819" width="10.5703125" bestFit="1" customWidth="1"/>
    <col min="2820" max="2820" width="11.42578125" customWidth="1"/>
    <col min="2821" max="2821" width="4.5703125" customWidth="1"/>
    <col min="2822" max="2822" width="11.42578125" customWidth="1"/>
    <col min="3041" max="3041" width="4.5703125" customWidth="1"/>
    <col min="3042" max="3042" width="37.85546875" customWidth="1"/>
    <col min="3043" max="3043" width="6.140625" customWidth="1"/>
    <col min="3044" max="3049" width="11.42578125" customWidth="1"/>
    <col min="3050" max="3061" width="5.85546875" customWidth="1"/>
    <col min="3062" max="3062" width="3.5703125" customWidth="1"/>
    <col min="3063" max="3063" width="5.42578125" customWidth="1"/>
    <col min="3064" max="3074" width="10.5703125" customWidth="1"/>
    <col min="3075" max="3075" width="10.5703125" bestFit="1" customWidth="1"/>
    <col min="3076" max="3076" width="11.42578125" customWidth="1"/>
    <col min="3077" max="3077" width="4.5703125" customWidth="1"/>
    <col min="3078" max="3078" width="11.42578125" customWidth="1"/>
    <col min="3297" max="3297" width="4.5703125" customWidth="1"/>
    <col min="3298" max="3298" width="37.85546875" customWidth="1"/>
    <col min="3299" max="3299" width="6.140625" customWidth="1"/>
    <col min="3300" max="3305" width="11.42578125" customWidth="1"/>
    <col min="3306" max="3317" width="5.85546875" customWidth="1"/>
    <col min="3318" max="3318" width="3.5703125" customWidth="1"/>
    <col min="3319" max="3319" width="5.42578125" customWidth="1"/>
    <col min="3320" max="3330" width="10.5703125" customWidth="1"/>
    <col min="3331" max="3331" width="10.5703125" bestFit="1" customWidth="1"/>
    <col min="3332" max="3332" width="11.42578125" customWidth="1"/>
    <col min="3333" max="3333" width="4.5703125" customWidth="1"/>
    <col min="3334" max="3334" width="11.42578125" customWidth="1"/>
    <col min="3553" max="3553" width="4.5703125" customWidth="1"/>
    <col min="3554" max="3554" width="37.85546875" customWidth="1"/>
    <col min="3555" max="3555" width="6.140625" customWidth="1"/>
    <col min="3556" max="3561" width="11.42578125" customWidth="1"/>
    <col min="3562" max="3573" width="5.85546875" customWidth="1"/>
    <col min="3574" max="3574" width="3.5703125" customWidth="1"/>
    <col min="3575" max="3575" width="5.42578125" customWidth="1"/>
    <col min="3576" max="3586" width="10.5703125" customWidth="1"/>
    <col min="3587" max="3587" width="10.5703125" bestFit="1" customWidth="1"/>
    <col min="3588" max="3588" width="11.42578125" customWidth="1"/>
    <col min="3589" max="3589" width="4.5703125" customWidth="1"/>
    <col min="3590" max="3590" width="11.42578125" customWidth="1"/>
    <col min="3809" max="3809" width="4.5703125" customWidth="1"/>
    <col min="3810" max="3810" width="37.85546875" customWidth="1"/>
    <col min="3811" max="3811" width="6.140625" customWidth="1"/>
    <col min="3812" max="3817" width="11.42578125" customWidth="1"/>
    <col min="3818" max="3829" width="5.85546875" customWidth="1"/>
    <col min="3830" max="3830" width="3.5703125" customWidth="1"/>
    <col min="3831" max="3831" width="5.42578125" customWidth="1"/>
    <col min="3832" max="3842" width="10.5703125" customWidth="1"/>
    <col min="3843" max="3843" width="10.5703125" bestFit="1" customWidth="1"/>
    <col min="3844" max="3844" width="11.42578125" customWidth="1"/>
    <col min="3845" max="3845" width="4.5703125" customWidth="1"/>
    <col min="3846" max="3846" width="11.42578125" customWidth="1"/>
    <col min="4065" max="4065" width="4.5703125" customWidth="1"/>
    <col min="4066" max="4066" width="37.85546875" customWidth="1"/>
    <col min="4067" max="4067" width="6.140625" customWidth="1"/>
    <col min="4068" max="4073" width="11.42578125" customWidth="1"/>
    <col min="4074" max="4085" width="5.85546875" customWidth="1"/>
    <col min="4086" max="4086" width="3.5703125" customWidth="1"/>
    <col min="4087" max="4087" width="5.42578125" customWidth="1"/>
    <col min="4088" max="4098" width="10.5703125" customWidth="1"/>
    <col min="4099" max="4099" width="10.5703125" bestFit="1" customWidth="1"/>
    <col min="4100" max="4100" width="11.42578125" customWidth="1"/>
    <col min="4101" max="4101" width="4.5703125" customWidth="1"/>
    <col min="4102" max="4102" width="11.42578125" customWidth="1"/>
    <col min="4321" max="4321" width="4.5703125" customWidth="1"/>
    <col min="4322" max="4322" width="37.85546875" customWidth="1"/>
    <col min="4323" max="4323" width="6.140625" customWidth="1"/>
    <col min="4324" max="4329" width="11.42578125" customWidth="1"/>
    <col min="4330" max="4341" width="5.85546875" customWidth="1"/>
    <col min="4342" max="4342" width="3.5703125" customWidth="1"/>
    <col min="4343" max="4343" width="5.42578125" customWidth="1"/>
    <col min="4344" max="4354" width="10.5703125" customWidth="1"/>
    <col min="4355" max="4355" width="10.5703125" bestFit="1" customWidth="1"/>
    <col min="4356" max="4356" width="11.42578125" customWidth="1"/>
    <col min="4357" max="4357" width="4.5703125" customWidth="1"/>
    <col min="4358" max="4358" width="11.42578125" customWidth="1"/>
    <col min="4577" max="4577" width="4.5703125" customWidth="1"/>
    <col min="4578" max="4578" width="37.85546875" customWidth="1"/>
    <col min="4579" max="4579" width="6.140625" customWidth="1"/>
    <col min="4580" max="4585" width="11.42578125" customWidth="1"/>
    <col min="4586" max="4597" width="5.85546875" customWidth="1"/>
    <col min="4598" max="4598" width="3.5703125" customWidth="1"/>
    <col min="4599" max="4599" width="5.42578125" customWidth="1"/>
    <col min="4600" max="4610" width="10.5703125" customWidth="1"/>
    <col min="4611" max="4611" width="10.5703125" bestFit="1" customWidth="1"/>
    <col min="4612" max="4612" width="11.42578125" customWidth="1"/>
    <col min="4613" max="4613" width="4.5703125" customWidth="1"/>
    <col min="4614" max="4614" width="11.42578125" customWidth="1"/>
    <col min="4833" max="4833" width="4.5703125" customWidth="1"/>
    <col min="4834" max="4834" width="37.85546875" customWidth="1"/>
    <col min="4835" max="4835" width="6.140625" customWidth="1"/>
    <col min="4836" max="4841" width="11.42578125" customWidth="1"/>
    <col min="4842" max="4853" width="5.85546875" customWidth="1"/>
    <col min="4854" max="4854" width="3.5703125" customWidth="1"/>
    <col min="4855" max="4855" width="5.42578125" customWidth="1"/>
    <col min="4856" max="4866" width="10.5703125" customWidth="1"/>
    <col min="4867" max="4867" width="10.5703125" bestFit="1" customWidth="1"/>
    <col min="4868" max="4868" width="11.42578125" customWidth="1"/>
    <col min="4869" max="4869" width="4.5703125" customWidth="1"/>
    <col min="4870" max="4870" width="11.42578125" customWidth="1"/>
    <col min="5089" max="5089" width="4.5703125" customWidth="1"/>
    <col min="5090" max="5090" width="37.85546875" customWidth="1"/>
    <col min="5091" max="5091" width="6.140625" customWidth="1"/>
    <col min="5092" max="5097" width="11.42578125" customWidth="1"/>
    <col min="5098" max="5109" width="5.85546875" customWidth="1"/>
    <col min="5110" max="5110" width="3.5703125" customWidth="1"/>
    <col min="5111" max="5111" width="5.42578125" customWidth="1"/>
    <col min="5112" max="5122" width="10.5703125" customWidth="1"/>
    <col min="5123" max="5123" width="10.5703125" bestFit="1" customWidth="1"/>
    <col min="5124" max="5124" width="11.42578125" customWidth="1"/>
    <col min="5125" max="5125" width="4.5703125" customWidth="1"/>
    <col min="5126" max="5126" width="11.42578125" customWidth="1"/>
    <col min="5345" max="5345" width="4.5703125" customWidth="1"/>
    <col min="5346" max="5346" width="37.85546875" customWidth="1"/>
    <col min="5347" max="5347" width="6.140625" customWidth="1"/>
    <col min="5348" max="5353" width="11.42578125" customWidth="1"/>
    <col min="5354" max="5365" width="5.85546875" customWidth="1"/>
    <col min="5366" max="5366" width="3.5703125" customWidth="1"/>
    <col min="5367" max="5367" width="5.42578125" customWidth="1"/>
    <col min="5368" max="5378" width="10.5703125" customWidth="1"/>
    <col min="5379" max="5379" width="10.5703125" bestFit="1" customWidth="1"/>
    <col min="5380" max="5380" width="11.42578125" customWidth="1"/>
    <col min="5381" max="5381" width="4.5703125" customWidth="1"/>
    <col min="5382" max="5382" width="11.42578125" customWidth="1"/>
    <col min="5601" max="5601" width="4.5703125" customWidth="1"/>
    <col min="5602" max="5602" width="37.85546875" customWidth="1"/>
    <col min="5603" max="5603" width="6.140625" customWidth="1"/>
    <col min="5604" max="5609" width="11.42578125" customWidth="1"/>
    <col min="5610" max="5621" width="5.85546875" customWidth="1"/>
    <col min="5622" max="5622" width="3.5703125" customWidth="1"/>
    <col min="5623" max="5623" width="5.42578125" customWidth="1"/>
    <col min="5624" max="5634" width="10.5703125" customWidth="1"/>
    <col min="5635" max="5635" width="10.5703125" bestFit="1" customWidth="1"/>
    <col min="5636" max="5636" width="11.42578125" customWidth="1"/>
    <col min="5637" max="5637" width="4.5703125" customWidth="1"/>
    <col min="5638" max="5638" width="11.42578125" customWidth="1"/>
    <col min="5857" max="5857" width="4.5703125" customWidth="1"/>
    <col min="5858" max="5858" width="37.85546875" customWidth="1"/>
    <col min="5859" max="5859" width="6.140625" customWidth="1"/>
    <col min="5860" max="5865" width="11.42578125" customWidth="1"/>
    <col min="5866" max="5877" width="5.85546875" customWidth="1"/>
    <col min="5878" max="5878" width="3.5703125" customWidth="1"/>
    <col min="5879" max="5879" width="5.42578125" customWidth="1"/>
    <col min="5880" max="5890" width="10.5703125" customWidth="1"/>
    <col min="5891" max="5891" width="10.5703125" bestFit="1" customWidth="1"/>
    <col min="5892" max="5892" width="11.42578125" customWidth="1"/>
    <col min="5893" max="5893" width="4.5703125" customWidth="1"/>
    <col min="5894" max="5894" width="11.42578125" customWidth="1"/>
    <col min="6113" max="6113" width="4.5703125" customWidth="1"/>
    <col min="6114" max="6114" width="37.85546875" customWidth="1"/>
    <col min="6115" max="6115" width="6.140625" customWidth="1"/>
    <col min="6116" max="6121" width="11.42578125" customWidth="1"/>
    <col min="6122" max="6133" width="5.85546875" customWidth="1"/>
    <col min="6134" max="6134" width="3.5703125" customWidth="1"/>
    <col min="6135" max="6135" width="5.42578125" customWidth="1"/>
    <col min="6136" max="6146" width="10.5703125" customWidth="1"/>
    <col min="6147" max="6147" width="10.5703125" bestFit="1" customWidth="1"/>
    <col min="6148" max="6148" width="11.42578125" customWidth="1"/>
    <col min="6149" max="6149" width="4.5703125" customWidth="1"/>
    <col min="6150" max="6150" width="11.42578125" customWidth="1"/>
    <col min="6369" max="6369" width="4.5703125" customWidth="1"/>
    <col min="6370" max="6370" width="37.85546875" customWidth="1"/>
    <col min="6371" max="6371" width="6.140625" customWidth="1"/>
    <col min="6372" max="6377" width="11.42578125" customWidth="1"/>
    <col min="6378" max="6389" width="5.85546875" customWidth="1"/>
    <col min="6390" max="6390" width="3.5703125" customWidth="1"/>
    <col min="6391" max="6391" width="5.42578125" customWidth="1"/>
    <col min="6392" max="6402" width="10.5703125" customWidth="1"/>
    <col min="6403" max="6403" width="10.5703125" bestFit="1" customWidth="1"/>
    <col min="6404" max="6404" width="11.42578125" customWidth="1"/>
    <col min="6405" max="6405" width="4.5703125" customWidth="1"/>
    <col min="6406" max="6406" width="11.42578125" customWidth="1"/>
    <col min="6625" max="6625" width="4.5703125" customWidth="1"/>
    <col min="6626" max="6626" width="37.85546875" customWidth="1"/>
    <col min="6627" max="6627" width="6.140625" customWidth="1"/>
    <col min="6628" max="6633" width="11.42578125" customWidth="1"/>
    <col min="6634" max="6645" width="5.85546875" customWidth="1"/>
    <col min="6646" max="6646" width="3.5703125" customWidth="1"/>
    <col min="6647" max="6647" width="5.42578125" customWidth="1"/>
    <col min="6648" max="6658" width="10.5703125" customWidth="1"/>
    <col min="6659" max="6659" width="10.5703125" bestFit="1" customWidth="1"/>
    <col min="6660" max="6660" width="11.42578125" customWidth="1"/>
    <col min="6661" max="6661" width="4.5703125" customWidth="1"/>
    <col min="6662" max="6662" width="11.42578125" customWidth="1"/>
    <col min="6881" max="6881" width="4.5703125" customWidth="1"/>
    <col min="6882" max="6882" width="37.85546875" customWidth="1"/>
    <col min="6883" max="6883" width="6.140625" customWidth="1"/>
    <col min="6884" max="6889" width="11.42578125" customWidth="1"/>
    <col min="6890" max="6901" width="5.85546875" customWidth="1"/>
    <col min="6902" max="6902" width="3.5703125" customWidth="1"/>
    <col min="6903" max="6903" width="5.42578125" customWidth="1"/>
    <col min="6904" max="6914" width="10.5703125" customWidth="1"/>
    <col min="6915" max="6915" width="10.5703125" bestFit="1" customWidth="1"/>
    <col min="6916" max="6916" width="11.42578125" customWidth="1"/>
    <col min="6917" max="6917" width="4.5703125" customWidth="1"/>
    <col min="6918" max="6918" width="11.42578125" customWidth="1"/>
    <col min="7137" max="7137" width="4.5703125" customWidth="1"/>
    <col min="7138" max="7138" width="37.85546875" customWidth="1"/>
    <col min="7139" max="7139" width="6.140625" customWidth="1"/>
    <col min="7140" max="7145" width="11.42578125" customWidth="1"/>
    <col min="7146" max="7157" width="5.85546875" customWidth="1"/>
    <col min="7158" max="7158" width="3.5703125" customWidth="1"/>
    <col min="7159" max="7159" width="5.42578125" customWidth="1"/>
    <col min="7160" max="7170" width="10.5703125" customWidth="1"/>
    <col min="7171" max="7171" width="10.5703125" bestFit="1" customWidth="1"/>
    <col min="7172" max="7172" width="11.42578125" customWidth="1"/>
    <col min="7173" max="7173" width="4.5703125" customWidth="1"/>
    <col min="7174" max="7174" width="11.42578125" customWidth="1"/>
    <col min="7393" max="7393" width="4.5703125" customWidth="1"/>
    <col min="7394" max="7394" width="37.85546875" customWidth="1"/>
    <col min="7395" max="7395" width="6.140625" customWidth="1"/>
    <col min="7396" max="7401" width="11.42578125" customWidth="1"/>
    <col min="7402" max="7413" width="5.85546875" customWidth="1"/>
    <col min="7414" max="7414" width="3.5703125" customWidth="1"/>
    <col min="7415" max="7415" width="5.42578125" customWidth="1"/>
    <col min="7416" max="7426" width="10.5703125" customWidth="1"/>
    <col min="7427" max="7427" width="10.5703125" bestFit="1" customWidth="1"/>
    <col min="7428" max="7428" width="11.42578125" customWidth="1"/>
    <col min="7429" max="7429" width="4.5703125" customWidth="1"/>
    <col min="7430" max="7430" width="11.42578125" customWidth="1"/>
    <col min="7649" max="7649" width="4.5703125" customWidth="1"/>
    <col min="7650" max="7650" width="37.85546875" customWidth="1"/>
    <col min="7651" max="7651" width="6.140625" customWidth="1"/>
    <col min="7652" max="7657" width="11.42578125" customWidth="1"/>
    <col min="7658" max="7669" width="5.85546875" customWidth="1"/>
    <col min="7670" max="7670" width="3.5703125" customWidth="1"/>
    <col min="7671" max="7671" width="5.42578125" customWidth="1"/>
    <col min="7672" max="7682" width="10.5703125" customWidth="1"/>
    <col min="7683" max="7683" width="10.5703125" bestFit="1" customWidth="1"/>
    <col min="7684" max="7684" width="11.42578125" customWidth="1"/>
    <col min="7685" max="7685" width="4.5703125" customWidth="1"/>
    <col min="7686" max="7686" width="11.42578125" customWidth="1"/>
    <col min="7905" max="7905" width="4.5703125" customWidth="1"/>
    <col min="7906" max="7906" width="37.85546875" customWidth="1"/>
    <col min="7907" max="7907" width="6.140625" customWidth="1"/>
    <col min="7908" max="7913" width="11.42578125" customWidth="1"/>
    <col min="7914" max="7925" width="5.85546875" customWidth="1"/>
    <col min="7926" max="7926" width="3.5703125" customWidth="1"/>
    <col min="7927" max="7927" width="5.42578125" customWidth="1"/>
    <col min="7928" max="7938" width="10.5703125" customWidth="1"/>
    <col min="7939" max="7939" width="10.5703125" bestFit="1" customWidth="1"/>
    <col min="7940" max="7940" width="11.42578125" customWidth="1"/>
    <col min="7941" max="7941" width="4.5703125" customWidth="1"/>
    <col min="7942" max="7942" width="11.42578125" customWidth="1"/>
    <col min="8161" max="8161" width="4.5703125" customWidth="1"/>
    <col min="8162" max="8162" width="37.85546875" customWidth="1"/>
    <col min="8163" max="8163" width="6.140625" customWidth="1"/>
    <col min="8164" max="8169" width="11.42578125" customWidth="1"/>
    <col min="8170" max="8181" width="5.85546875" customWidth="1"/>
    <col min="8182" max="8182" width="3.5703125" customWidth="1"/>
    <col min="8183" max="8183" width="5.42578125" customWidth="1"/>
    <col min="8184" max="8194" width="10.5703125" customWidth="1"/>
    <col min="8195" max="8195" width="10.5703125" bestFit="1" customWidth="1"/>
    <col min="8196" max="8196" width="11.42578125" customWidth="1"/>
    <col min="8197" max="8197" width="4.5703125" customWidth="1"/>
    <col min="8198" max="8198" width="11.42578125" customWidth="1"/>
    <col min="8417" max="8417" width="4.5703125" customWidth="1"/>
    <col min="8418" max="8418" width="37.85546875" customWidth="1"/>
    <col min="8419" max="8419" width="6.140625" customWidth="1"/>
    <col min="8420" max="8425" width="11.42578125" customWidth="1"/>
    <col min="8426" max="8437" width="5.85546875" customWidth="1"/>
    <col min="8438" max="8438" width="3.5703125" customWidth="1"/>
    <col min="8439" max="8439" width="5.42578125" customWidth="1"/>
    <col min="8440" max="8450" width="10.5703125" customWidth="1"/>
    <col min="8451" max="8451" width="10.5703125" bestFit="1" customWidth="1"/>
    <col min="8452" max="8452" width="11.42578125" customWidth="1"/>
    <col min="8453" max="8453" width="4.5703125" customWidth="1"/>
    <col min="8454" max="8454" width="11.42578125" customWidth="1"/>
    <col min="8673" max="8673" width="4.5703125" customWidth="1"/>
    <col min="8674" max="8674" width="37.85546875" customWidth="1"/>
    <col min="8675" max="8675" width="6.140625" customWidth="1"/>
    <col min="8676" max="8681" width="11.42578125" customWidth="1"/>
    <col min="8682" max="8693" width="5.85546875" customWidth="1"/>
    <col min="8694" max="8694" width="3.5703125" customWidth="1"/>
    <col min="8695" max="8695" width="5.42578125" customWidth="1"/>
    <col min="8696" max="8706" width="10.5703125" customWidth="1"/>
    <col min="8707" max="8707" width="10.5703125" bestFit="1" customWidth="1"/>
    <col min="8708" max="8708" width="11.42578125" customWidth="1"/>
    <col min="8709" max="8709" width="4.5703125" customWidth="1"/>
    <col min="8710" max="8710" width="11.42578125" customWidth="1"/>
    <col min="8929" max="8929" width="4.5703125" customWidth="1"/>
    <col min="8930" max="8930" width="37.85546875" customWidth="1"/>
    <col min="8931" max="8931" width="6.140625" customWidth="1"/>
    <col min="8932" max="8937" width="11.42578125" customWidth="1"/>
    <col min="8938" max="8949" width="5.85546875" customWidth="1"/>
    <col min="8950" max="8950" width="3.5703125" customWidth="1"/>
    <col min="8951" max="8951" width="5.42578125" customWidth="1"/>
    <col min="8952" max="8962" width="10.5703125" customWidth="1"/>
    <col min="8963" max="8963" width="10.5703125" bestFit="1" customWidth="1"/>
    <col min="8964" max="8964" width="11.42578125" customWidth="1"/>
    <col min="8965" max="8965" width="4.5703125" customWidth="1"/>
    <col min="8966" max="8966" width="11.42578125" customWidth="1"/>
    <col min="9185" max="9185" width="4.5703125" customWidth="1"/>
    <col min="9186" max="9186" width="37.85546875" customWidth="1"/>
    <col min="9187" max="9187" width="6.140625" customWidth="1"/>
    <col min="9188" max="9193" width="11.42578125" customWidth="1"/>
    <col min="9194" max="9205" width="5.85546875" customWidth="1"/>
    <col min="9206" max="9206" width="3.5703125" customWidth="1"/>
    <col min="9207" max="9207" width="5.42578125" customWidth="1"/>
    <col min="9208" max="9218" width="10.5703125" customWidth="1"/>
    <col min="9219" max="9219" width="10.5703125" bestFit="1" customWidth="1"/>
    <col min="9220" max="9220" width="11.42578125" customWidth="1"/>
    <col min="9221" max="9221" width="4.5703125" customWidth="1"/>
    <col min="9222" max="9222" width="11.42578125" customWidth="1"/>
    <col min="9441" max="9441" width="4.5703125" customWidth="1"/>
    <col min="9442" max="9442" width="37.85546875" customWidth="1"/>
    <col min="9443" max="9443" width="6.140625" customWidth="1"/>
    <col min="9444" max="9449" width="11.42578125" customWidth="1"/>
    <col min="9450" max="9461" width="5.85546875" customWidth="1"/>
    <col min="9462" max="9462" width="3.5703125" customWidth="1"/>
    <col min="9463" max="9463" width="5.42578125" customWidth="1"/>
    <col min="9464" max="9474" width="10.5703125" customWidth="1"/>
    <col min="9475" max="9475" width="10.5703125" bestFit="1" customWidth="1"/>
    <col min="9476" max="9476" width="11.42578125" customWidth="1"/>
    <col min="9477" max="9477" width="4.5703125" customWidth="1"/>
    <col min="9478" max="9478" width="11.42578125" customWidth="1"/>
    <col min="9697" max="9697" width="4.5703125" customWidth="1"/>
    <col min="9698" max="9698" width="37.85546875" customWidth="1"/>
    <col min="9699" max="9699" width="6.140625" customWidth="1"/>
    <col min="9700" max="9705" width="11.42578125" customWidth="1"/>
    <col min="9706" max="9717" width="5.85546875" customWidth="1"/>
    <col min="9718" max="9718" width="3.5703125" customWidth="1"/>
    <col min="9719" max="9719" width="5.42578125" customWidth="1"/>
    <col min="9720" max="9730" width="10.5703125" customWidth="1"/>
    <col min="9731" max="9731" width="10.5703125" bestFit="1" customWidth="1"/>
    <col min="9732" max="9732" width="11.42578125" customWidth="1"/>
    <col min="9733" max="9733" width="4.5703125" customWidth="1"/>
    <col min="9734" max="9734" width="11.42578125" customWidth="1"/>
    <col min="9953" max="9953" width="4.5703125" customWidth="1"/>
    <col min="9954" max="9954" width="37.85546875" customWidth="1"/>
    <col min="9955" max="9955" width="6.140625" customWidth="1"/>
    <col min="9956" max="9961" width="11.42578125" customWidth="1"/>
    <col min="9962" max="9973" width="5.85546875" customWidth="1"/>
    <col min="9974" max="9974" width="3.5703125" customWidth="1"/>
    <col min="9975" max="9975" width="5.42578125" customWidth="1"/>
    <col min="9976" max="9986" width="10.5703125" customWidth="1"/>
    <col min="9987" max="9987" width="10.5703125" bestFit="1" customWidth="1"/>
    <col min="9988" max="9988" width="11.42578125" customWidth="1"/>
    <col min="9989" max="9989" width="4.5703125" customWidth="1"/>
    <col min="9990" max="9990" width="11.42578125" customWidth="1"/>
    <col min="10209" max="10209" width="4.5703125" customWidth="1"/>
    <col min="10210" max="10210" width="37.85546875" customWidth="1"/>
    <col min="10211" max="10211" width="6.140625" customWidth="1"/>
    <col min="10212" max="10217" width="11.42578125" customWidth="1"/>
    <col min="10218" max="10229" width="5.85546875" customWidth="1"/>
    <col min="10230" max="10230" width="3.5703125" customWidth="1"/>
    <col min="10231" max="10231" width="5.42578125" customWidth="1"/>
    <col min="10232" max="10242" width="10.5703125" customWidth="1"/>
    <col min="10243" max="10243" width="10.5703125" bestFit="1" customWidth="1"/>
    <col min="10244" max="10244" width="11.42578125" customWidth="1"/>
    <col min="10245" max="10245" width="4.5703125" customWidth="1"/>
    <col min="10246" max="10246" width="11.42578125" customWidth="1"/>
    <col min="10465" max="10465" width="4.5703125" customWidth="1"/>
    <col min="10466" max="10466" width="37.85546875" customWidth="1"/>
    <col min="10467" max="10467" width="6.140625" customWidth="1"/>
    <col min="10468" max="10473" width="11.42578125" customWidth="1"/>
    <col min="10474" max="10485" width="5.85546875" customWidth="1"/>
    <col min="10486" max="10486" width="3.5703125" customWidth="1"/>
    <col min="10487" max="10487" width="5.42578125" customWidth="1"/>
    <col min="10488" max="10498" width="10.5703125" customWidth="1"/>
    <col min="10499" max="10499" width="10.5703125" bestFit="1" customWidth="1"/>
    <col min="10500" max="10500" width="11.42578125" customWidth="1"/>
    <col min="10501" max="10501" width="4.5703125" customWidth="1"/>
    <col min="10502" max="10502" width="11.42578125" customWidth="1"/>
    <col min="10721" max="10721" width="4.5703125" customWidth="1"/>
    <col min="10722" max="10722" width="37.85546875" customWidth="1"/>
    <col min="10723" max="10723" width="6.140625" customWidth="1"/>
    <col min="10724" max="10729" width="11.42578125" customWidth="1"/>
    <col min="10730" max="10741" width="5.85546875" customWidth="1"/>
    <col min="10742" max="10742" width="3.5703125" customWidth="1"/>
    <col min="10743" max="10743" width="5.42578125" customWidth="1"/>
    <col min="10744" max="10754" width="10.5703125" customWidth="1"/>
    <col min="10755" max="10755" width="10.5703125" bestFit="1" customWidth="1"/>
    <col min="10756" max="10756" width="11.42578125" customWidth="1"/>
    <col min="10757" max="10757" width="4.5703125" customWidth="1"/>
    <col min="10758" max="10758" width="11.42578125" customWidth="1"/>
    <col min="10977" max="10977" width="4.5703125" customWidth="1"/>
    <col min="10978" max="10978" width="37.85546875" customWidth="1"/>
    <col min="10979" max="10979" width="6.140625" customWidth="1"/>
    <col min="10980" max="10985" width="11.42578125" customWidth="1"/>
    <col min="10986" max="10997" width="5.85546875" customWidth="1"/>
    <col min="10998" max="10998" width="3.5703125" customWidth="1"/>
    <col min="10999" max="10999" width="5.42578125" customWidth="1"/>
    <col min="11000" max="11010" width="10.5703125" customWidth="1"/>
    <col min="11011" max="11011" width="10.5703125" bestFit="1" customWidth="1"/>
    <col min="11012" max="11012" width="11.42578125" customWidth="1"/>
    <col min="11013" max="11013" width="4.5703125" customWidth="1"/>
    <col min="11014" max="11014" width="11.42578125" customWidth="1"/>
    <col min="11233" max="11233" width="4.5703125" customWidth="1"/>
    <col min="11234" max="11234" width="37.85546875" customWidth="1"/>
    <col min="11235" max="11235" width="6.140625" customWidth="1"/>
    <col min="11236" max="11241" width="11.42578125" customWidth="1"/>
    <col min="11242" max="11253" width="5.85546875" customWidth="1"/>
    <col min="11254" max="11254" width="3.5703125" customWidth="1"/>
    <col min="11255" max="11255" width="5.42578125" customWidth="1"/>
    <col min="11256" max="11266" width="10.5703125" customWidth="1"/>
    <col min="11267" max="11267" width="10.5703125" bestFit="1" customWidth="1"/>
    <col min="11268" max="11268" width="11.42578125" customWidth="1"/>
    <col min="11269" max="11269" width="4.5703125" customWidth="1"/>
    <col min="11270" max="11270" width="11.42578125" customWidth="1"/>
    <col min="11489" max="11489" width="4.5703125" customWidth="1"/>
    <col min="11490" max="11490" width="37.85546875" customWidth="1"/>
    <col min="11491" max="11491" width="6.140625" customWidth="1"/>
    <col min="11492" max="11497" width="11.42578125" customWidth="1"/>
    <col min="11498" max="11509" width="5.85546875" customWidth="1"/>
    <col min="11510" max="11510" width="3.5703125" customWidth="1"/>
    <col min="11511" max="11511" width="5.42578125" customWidth="1"/>
    <col min="11512" max="11522" width="10.5703125" customWidth="1"/>
    <col min="11523" max="11523" width="10.5703125" bestFit="1" customWidth="1"/>
    <col min="11524" max="11524" width="11.42578125" customWidth="1"/>
    <col min="11525" max="11525" width="4.5703125" customWidth="1"/>
    <col min="11526" max="11526" width="11.42578125" customWidth="1"/>
    <col min="11745" max="11745" width="4.5703125" customWidth="1"/>
    <col min="11746" max="11746" width="37.85546875" customWidth="1"/>
    <col min="11747" max="11747" width="6.140625" customWidth="1"/>
    <col min="11748" max="11753" width="11.42578125" customWidth="1"/>
    <col min="11754" max="11765" width="5.85546875" customWidth="1"/>
    <col min="11766" max="11766" width="3.5703125" customWidth="1"/>
    <col min="11767" max="11767" width="5.42578125" customWidth="1"/>
    <col min="11768" max="11778" width="10.5703125" customWidth="1"/>
    <col min="11779" max="11779" width="10.5703125" bestFit="1" customWidth="1"/>
    <col min="11780" max="11780" width="11.42578125" customWidth="1"/>
    <col min="11781" max="11781" width="4.5703125" customWidth="1"/>
    <col min="11782" max="11782" width="11.42578125" customWidth="1"/>
    <col min="12001" max="12001" width="4.5703125" customWidth="1"/>
    <col min="12002" max="12002" width="37.85546875" customWidth="1"/>
    <col min="12003" max="12003" width="6.140625" customWidth="1"/>
    <col min="12004" max="12009" width="11.42578125" customWidth="1"/>
    <col min="12010" max="12021" width="5.85546875" customWidth="1"/>
    <col min="12022" max="12022" width="3.5703125" customWidth="1"/>
    <col min="12023" max="12023" width="5.42578125" customWidth="1"/>
    <col min="12024" max="12034" width="10.5703125" customWidth="1"/>
    <col min="12035" max="12035" width="10.5703125" bestFit="1" customWidth="1"/>
    <col min="12036" max="12036" width="11.42578125" customWidth="1"/>
    <col min="12037" max="12037" width="4.5703125" customWidth="1"/>
    <col min="12038" max="12038" width="11.42578125" customWidth="1"/>
    <col min="12257" max="12257" width="4.5703125" customWidth="1"/>
    <col min="12258" max="12258" width="37.85546875" customWidth="1"/>
    <col min="12259" max="12259" width="6.140625" customWidth="1"/>
    <col min="12260" max="12265" width="11.42578125" customWidth="1"/>
    <col min="12266" max="12277" width="5.85546875" customWidth="1"/>
    <col min="12278" max="12278" width="3.5703125" customWidth="1"/>
    <col min="12279" max="12279" width="5.42578125" customWidth="1"/>
    <col min="12280" max="12290" width="10.5703125" customWidth="1"/>
    <col min="12291" max="12291" width="10.5703125" bestFit="1" customWidth="1"/>
    <col min="12292" max="12292" width="11.42578125" customWidth="1"/>
    <col min="12293" max="12293" width="4.5703125" customWidth="1"/>
    <col min="12294" max="12294" width="11.42578125" customWidth="1"/>
    <col min="12513" max="12513" width="4.5703125" customWidth="1"/>
    <col min="12514" max="12514" width="37.85546875" customWidth="1"/>
    <col min="12515" max="12515" width="6.140625" customWidth="1"/>
    <col min="12516" max="12521" width="11.42578125" customWidth="1"/>
    <col min="12522" max="12533" width="5.85546875" customWidth="1"/>
    <col min="12534" max="12534" width="3.5703125" customWidth="1"/>
    <col min="12535" max="12535" width="5.42578125" customWidth="1"/>
    <col min="12536" max="12546" width="10.5703125" customWidth="1"/>
    <col min="12547" max="12547" width="10.5703125" bestFit="1" customWidth="1"/>
    <col min="12548" max="12548" width="11.42578125" customWidth="1"/>
    <col min="12549" max="12549" width="4.5703125" customWidth="1"/>
    <col min="12550" max="12550" width="11.42578125" customWidth="1"/>
    <col min="12769" max="12769" width="4.5703125" customWidth="1"/>
    <col min="12770" max="12770" width="37.85546875" customWidth="1"/>
    <col min="12771" max="12771" width="6.140625" customWidth="1"/>
    <col min="12772" max="12777" width="11.42578125" customWidth="1"/>
    <col min="12778" max="12789" width="5.85546875" customWidth="1"/>
    <col min="12790" max="12790" width="3.5703125" customWidth="1"/>
    <col min="12791" max="12791" width="5.42578125" customWidth="1"/>
    <col min="12792" max="12802" width="10.5703125" customWidth="1"/>
    <col min="12803" max="12803" width="10.5703125" bestFit="1" customWidth="1"/>
    <col min="12804" max="12804" width="11.42578125" customWidth="1"/>
    <col min="12805" max="12805" width="4.5703125" customWidth="1"/>
    <col min="12806" max="12806" width="11.42578125" customWidth="1"/>
    <col min="13025" max="13025" width="4.5703125" customWidth="1"/>
    <col min="13026" max="13026" width="37.85546875" customWidth="1"/>
    <col min="13027" max="13027" width="6.140625" customWidth="1"/>
    <col min="13028" max="13033" width="11.42578125" customWidth="1"/>
    <col min="13034" max="13045" width="5.85546875" customWidth="1"/>
    <col min="13046" max="13046" width="3.5703125" customWidth="1"/>
    <col min="13047" max="13047" width="5.42578125" customWidth="1"/>
    <col min="13048" max="13058" width="10.5703125" customWidth="1"/>
    <col min="13059" max="13059" width="10.5703125" bestFit="1" customWidth="1"/>
    <col min="13060" max="13060" width="11.42578125" customWidth="1"/>
    <col min="13061" max="13061" width="4.5703125" customWidth="1"/>
    <col min="13062" max="13062" width="11.42578125" customWidth="1"/>
    <col min="13281" max="13281" width="4.5703125" customWidth="1"/>
    <col min="13282" max="13282" width="37.85546875" customWidth="1"/>
    <col min="13283" max="13283" width="6.140625" customWidth="1"/>
    <col min="13284" max="13289" width="11.42578125" customWidth="1"/>
    <col min="13290" max="13301" width="5.85546875" customWidth="1"/>
    <col min="13302" max="13302" width="3.5703125" customWidth="1"/>
    <col min="13303" max="13303" width="5.42578125" customWidth="1"/>
    <col min="13304" max="13314" width="10.5703125" customWidth="1"/>
    <col min="13315" max="13315" width="10.5703125" bestFit="1" customWidth="1"/>
    <col min="13316" max="13316" width="11.42578125" customWidth="1"/>
    <col min="13317" max="13317" width="4.5703125" customWidth="1"/>
    <col min="13318" max="13318" width="11.42578125" customWidth="1"/>
    <col min="13537" max="13537" width="4.5703125" customWidth="1"/>
    <col min="13538" max="13538" width="37.85546875" customWidth="1"/>
    <col min="13539" max="13539" width="6.140625" customWidth="1"/>
    <col min="13540" max="13545" width="11.42578125" customWidth="1"/>
    <col min="13546" max="13557" width="5.85546875" customWidth="1"/>
    <col min="13558" max="13558" width="3.5703125" customWidth="1"/>
    <col min="13559" max="13559" width="5.42578125" customWidth="1"/>
    <col min="13560" max="13570" width="10.5703125" customWidth="1"/>
    <col min="13571" max="13571" width="10.5703125" bestFit="1" customWidth="1"/>
    <col min="13572" max="13572" width="11.42578125" customWidth="1"/>
    <col min="13573" max="13573" width="4.5703125" customWidth="1"/>
    <col min="13574" max="13574" width="11.42578125" customWidth="1"/>
    <col min="13793" max="13793" width="4.5703125" customWidth="1"/>
    <col min="13794" max="13794" width="37.85546875" customWidth="1"/>
    <col min="13795" max="13795" width="6.140625" customWidth="1"/>
    <col min="13796" max="13801" width="11.42578125" customWidth="1"/>
    <col min="13802" max="13813" width="5.85546875" customWidth="1"/>
    <col min="13814" max="13814" width="3.5703125" customWidth="1"/>
    <col min="13815" max="13815" width="5.42578125" customWidth="1"/>
    <col min="13816" max="13826" width="10.5703125" customWidth="1"/>
    <col min="13827" max="13827" width="10.5703125" bestFit="1" customWidth="1"/>
    <col min="13828" max="13828" width="11.42578125" customWidth="1"/>
    <col min="13829" max="13829" width="4.5703125" customWidth="1"/>
    <col min="13830" max="13830" width="11.42578125" customWidth="1"/>
    <col min="14049" max="14049" width="4.5703125" customWidth="1"/>
    <col min="14050" max="14050" width="37.85546875" customWidth="1"/>
    <col min="14051" max="14051" width="6.140625" customWidth="1"/>
    <col min="14052" max="14057" width="11.42578125" customWidth="1"/>
    <col min="14058" max="14069" width="5.85546875" customWidth="1"/>
    <col min="14070" max="14070" width="3.5703125" customWidth="1"/>
    <col min="14071" max="14071" width="5.42578125" customWidth="1"/>
    <col min="14072" max="14082" width="10.5703125" customWidth="1"/>
    <col min="14083" max="14083" width="10.5703125" bestFit="1" customWidth="1"/>
    <col min="14084" max="14084" width="11.42578125" customWidth="1"/>
    <col min="14085" max="14085" width="4.5703125" customWidth="1"/>
    <col min="14086" max="14086" width="11.42578125" customWidth="1"/>
    <col min="14305" max="14305" width="4.5703125" customWidth="1"/>
    <col min="14306" max="14306" width="37.85546875" customWidth="1"/>
    <col min="14307" max="14307" width="6.140625" customWidth="1"/>
    <col min="14308" max="14313" width="11.42578125" customWidth="1"/>
    <col min="14314" max="14325" width="5.85546875" customWidth="1"/>
    <col min="14326" max="14326" width="3.5703125" customWidth="1"/>
    <col min="14327" max="14327" width="5.42578125" customWidth="1"/>
    <col min="14328" max="14338" width="10.5703125" customWidth="1"/>
    <col min="14339" max="14339" width="10.5703125" bestFit="1" customWidth="1"/>
    <col min="14340" max="14340" width="11.42578125" customWidth="1"/>
    <col min="14341" max="14341" width="4.5703125" customWidth="1"/>
    <col min="14342" max="14342" width="11.42578125" customWidth="1"/>
    <col min="14561" max="14561" width="4.5703125" customWidth="1"/>
    <col min="14562" max="14562" width="37.85546875" customWidth="1"/>
    <col min="14563" max="14563" width="6.140625" customWidth="1"/>
    <col min="14564" max="14569" width="11.42578125" customWidth="1"/>
    <col min="14570" max="14581" width="5.85546875" customWidth="1"/>
    <col min="14582" max="14582" width="3.5703125" customWidth="1"/>
    <col min="14583" max="14583" width="5.42578125" customWidth="1"/>
    <col min="14584" max="14594" width="10.5703125" customWidth="1"/>
    <col min="14595" max="14595" width="10.5703125" bestFit="1" customWidth="1"/>
    <col min="14596" max="14596" width="11.42578125" customWidth="1"/>
    <col min="14597" max="14597" width="4.5703125" customWidth="1"/>
    <col min="14598" max="14598" width="11.42578125" customWidth="1"/>
    <col min="14817" max="14817" width="4.5703125" customWidth="1"/>
    <col min="14818" max="14818" width="37.85546875" customWidth="1"/>
    <col min="14819" max="14819" width="6.140625" customWidth="1"/>
    <col min="14820" max="14825" width="11.42578125" customWidth="1"/>
    <col min="14826" max="14837" width="5.85546875" customWidth="1"/>
    <col min="14838" max="14838" width="3.5703125" customWidth="1"/>
    <col min="14839" max="14839" width="5.42578125" customWidth="1"/>
    <col min="14840" max="14850" width="10.5703125" customWidth="1"/>
    <col min="14851" max="14851" width="10.5703125" bestFit="1" customWidth="1"/>
    <col min="14852" max="14852" width="11.42578125" customWidth="1"/>
    <col min="14853" max="14853" width="4.5703125" customWidth="1"/>
    <col min="14854" max="14854" width="11.42578125" customWidth="1"/>
    <col min="15073" max="15073" width="4.5703125" customWidth="1"/>
    <col min="15074" max="15074" width="37.85546875" customWidth="1"/>
    <col min="15075" max="15075" width="6.140625" customWidth="1"/>
    <col min="15076" max="15081" width="11.42578125" customWidth="1"/>
    <col min="15082" max="15093" width="5.85546875" customWidth="1"/>
    <col min="15094" max="15094" width="3.5703125" customWidth="1"/>
    <col min="15095" max="15095" width="5.42578125" customWidth="1"/>
    <col min="15096" max="15106" width="10.5703125" customWidth="1"/>
    <col min="15107" max="15107" width="10.5703125" bestFit="1" customWidth="1"/>
    <col min="15108" max="15108" width="11.42578125" customWidth="1"/>
    <col min="15109" max="15109" width="4.5703125" customWidth="1"/>
    <col min="15110" max="15110" width="11.42578125" customWidth="1"/>
    <col min="15329" max="15329" width="4.5703125" customWidth="1"/>
    <col min="15330" max="15330" width="37.85546875" customWidth="1"/>
    <col min="15331" max="15331" width="6.140625" customWidth="1"/>
    <col min="15332" max="15337" width="11.42578125" customWidth="1"/>
    <col min="15338" max="15349" width="5.85546875" customWidth="1"/>
    <col min="15350" max="15350" width="3.5703125" customWidth="1"/>
    <col min="15351" max="15351" width="5.42578125" customWidth="1"/>
    <col min="15352" max="15362" width="10.5703125" customWidth="1"/>
    <col min="15363" max="15363" width="10.5703125" bestFit="1" customWidth="1"/>
    <col min="15364" max="15364" width="11.42578125" customWidth="1"/>
    <col min="15365" max="15365" width="4.5703125" customWidth="1"/>
    <col min="15366" max="15366" width="11.42578125" customWidth="1"/>
    <col min="15585" max="15585" width="4.5703125" customWidth="1"/>
    <col min="15586" max="15586" width="37.85546875" customWidth="1"/>
    <col min="15587" max="15587" width="6.140625" customWidth="1"/>
    <col min="15588" max="15593" width="11.42578125" customWidth="1"/>
    <col min="15594" max="15605" width="5.85546875" customWidth="1"/>
    <col min="15606" max="15606" width="3.5703125" customWidth="1"/>
    <col min="15607" max="15607" width="5.42578125" customWidth="1"/>
    <col min="15608" max="15618" width="10.5703125" customWidth="1"/>
    <col min="15619" max="15619" width="10.5703125" bestFit="1" customWidth="1"/>
    <col min="15620" max="15620" width="11.42578125" customWidth="1"/>
    <col min="15621" max="15621" width="4.5703125" customWidth="1"/>
    <col min="15622" max="15622" width="11.42578125" customWidth="1"/>
    <col min="15841" max="15841" width="4.5703125" customWidth="1"/>
    <col min="15842" max="15842" width="37.85546875" customWidth="1"/>
    <col min="15843" max="15843" width="6.140625" customWidth="1"/>
    <col min="15844" max="15849" width="11.42578125" customWidth="1"/>
    <col min="15850" max="15861" width="5.85546875" customWidth="1"/>
    <col min="15862" max="15862" width="3.5703125" customWidth="1"/>
    <col min="15863" max="15863" width="5.42578125" customWidth="1"/>
    <col min="15864" max="15874" width="10.5703125" customWidth="1"/>
    <col min="15875" max="15875" width="10.5703125" bestFit="1" customWidth="1"/>
    <col min="15876" max="15876" width="11.42578125" customWidth="1"/>
    <col min="15877" max="15877" width="4.5703125" customWidth="1"/>
    <col min="15878" max="15878" width="11.42578125" customWidth="1"/>
    <col min="16097" max="16097" width="4.5703125" customWidth="1"/>
    <col min="16098" max="16098" width="37.85546875" customWidth="1"/>
    <col min="16099" max="16099" width="6.140625" customWidth="1"/>
    <col min="16100" max="16105" width="11.42578125" customWidth="1"/>
    <col min="16106" max="16117" width="5.85546875" customWidth="1"/>
    <col min="16118" max="16118" width="3.5703125" customWidth="1"/>
    <col min="16119" max="16119" width="5.42578125" customWidth="1"/>
    <col min="16120" max="16130" width="10.5703125" customWidth="1"/>
    <col min="16131" max="16131" width="10.5703125" bestFit="1" customWidth="1"/>
    <col min="16132" max="16132" width="11.42578125" customWidth="1"/>
    <col min="16133" max="16133" width="4.5703125" customWidth="1"/>
    <col min="16134" max="16134" width="11.42578125" customWidth="1"/>
  </cols>
  <sheetData>
    <row r="1" spans="1:104" x14ac:dyDescent="0.25">
      <c r="B1" s="111"/>
      <c r="C1" s="168"/>
      <c r="D1" s="113"/>
      <c r="E1" s="112"/>
      <c r="F1" s="112"/>
      <c r="G1" s="112"/>
    </row>
    <row r="2" spans="1:104" s="1" customFormat="1" ht="27.75" customHeight="1" thickBot="1" x14ac:dyDescent="0.5">
      <c r="A2" s="80"/>
      <c r="B2" s="81" t="s">
        <v>117</v>
      </c>
      <c r="C2" s="169"/>
      <c r="D2" s="31"/>
      <c r="E2" s="27"/>
      <c r="F2" s="28"/>
      <c r="G2" s="28"/>
      <c r="H2" s="28"/>
      <c r="I2" s="28"/>
      <c r="J2" s="28"/>
    </row>
    <row r="3" spans="1:104" ht="21.75" customHeight="1" thickTop="1" thickBot="1" x14ac:dyDescent="0.3">
      <c r="A3" s="20"/>
      <c r="B3" s="21"/>
      <c r="C3" s="170" t="s">
        <v>1</v>
      </c>
      <c r="D3" s="124">
        <v>2025</v>
      </c>
      <c r="E3" s="119">
        <f>D3+1</f>
        <v>2026</v>
      </c>
      <c r="F3" s="119">
        <f t="shared" ref="F3:J3" si="0">E3+1</f>
        <v>2027</v>
      </c>
      <c r="G3" s="119">
        <f t="shared" si="0"/>
        <v>2028</v>
      </c>
      <c r="H3" s="119">
        <f t="shared" si="0"/>
        <v>2029</v>
      </c>
      <c r="I3" s="119">
        <f t="shared" si="0"/>
        <v>2030</v>
      </c>
      <c r="J3" s="119">
        <f t="shared" si="0"/>
        <v>2031</v>
      </c>
    </row>
    <row r="4" spans="1:104" s="22" customFormat="1" ht="19.5" thickBot="1" x14ac:dyDescent="0.35">
      <c r="A4" s="40" t="s">
        <v>2</v>
      </c>
      <c r="B4" s="41"/>
      <c r="C4" s="171"/>
      <c r="D4" s="43"/>
      <c r="E4" s="42"/>
      <c r="F4" s="42"/>
      <c r="G4" s="42"/>
      <c r="H4" s="42"/>
      <c r="I4" s="42"/>
      <c r="J4" s="42"/>
      <c r="K4" s="55"/>
      <c r="L4" s="55"/>
      <c r="M4" s="55"/>
      <c r="N4" s="55"/>
      <c r="O4" s="55"/>
      <c r="P4" s="55"/>
      <c r="Q4" s="5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</row>
    <row r="5" spans="1:104" s="23" customFormat="1" hidden="1" x14ac:dyDescent="0.25">
      <c r="A5" s="56" t="s">
        <v>3</v>
      </c>
      <c r="B5" s="57"/>
      <c r="C5" s="172"/>
      <c r="D5" s="59"/>
      <c r="E5" s="58"/>
      <c r="F5" s="58"/>
      <c r="G5" s="58"/>
      <c r="H5" s="58"/>
      <c r="I5" s="58"/>
      <c r="J5" s="58"/>
      <c r="K5"/>
      <c r="L5"/>
      <c r="M5"/>
      <c r="N5"/>
      <c r="O5"/>
      <c r="P5"/>
      <c r="Q5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</row>
    <row r="6" spans="1:104" hidden="1" x14ac:dyDescent="0.25">
      <c r="A6" s="2" t="s">
        <v>4</v>
      </c>
      <c r="B6" s="3" t="s">
        <v>5</v>
      </c>
      <c r="C6" s="173">
        <v>0.255</v>
      </c>
      <c r="D6" s="93"/>
      <c r="E6" s="93">
        <f t="shared" ref="E6:J6" si="1">E7*E8</f>
        <v>0</v>
      </c>
      <c r="F6" s="93">
        <f t="shared" si="1"/>
        <v>0</v>
      </c>
      <c r="G6" s="93">
        <f t="shared" si="1"/>
        <v>0</v>
      </c>
      <c r="H6" s="93">
        <f t="shared" si="1"/>
        <v>0</v>
      </c>
      <c r="I6" s="93">
        <f t="shared" si="1"/>
        <v>0</v>
      </c>
      <c r="J6" s="93">
        <f t="shared" si="1"/>
        <v>0</v>
      </c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</row>
    <row r="7" spans="1:104" s="5" customFormat="1" ht="12" hidden="1" x14ac:dyDescent="0.2">
      <c r="A7" s="4"/>
      <c r="B7" s="6" t="s">
        <v>6</v>
      </c>
      <c r="C7" s="174"/>
      <c r="D7" s="139"/>
      <c r="E7" s="139"/>
      <c r="F7" s="139"/>
      <c r="G7" s="139"/>
      <c r="H7" s="139"/>
      <c r="I7" s="139"/>
      <c r="J7" s="139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</row>
    <row r="8" spans="1:104" s="5" customFormat="1" ht="12" hidden="1" x14ac:dyDescent="0.2">
      <c r="A8" s="4"/>
      <c r="B8" s="6" t="s">
        <v>7</v>
      </c>
      <c r="C8" s="175"/>
      <c r="D8" s="140"/>
      <c r="E8" s="140"/>
      <c r="F8" s="140"/>
      <c r="G8" s="140"/>
      <c r="H8" s="140"/>
      <c r="I8" s="140"/>
      <c r="J8" s="140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</row>
    <row r="9" spans="1:104" hidden="1" x14ac:dyDescent="0.25">
      <c r="A9" s="2" t="s">
        <v>4</v>
      </c>
      <c r="B9" s="3" t="s">
        <v>5</v>
      </c>
      <c r="C9" s="173">
        <v>0.13500000000000001</v>
      </c>
      <c r="D9" s="125"/>
      <c r="E9" s="141"/>
      <c r="F9" s="141"/>
      <c r="G9" s="141"/>
      <c r="H9" s="141"/>
      <c r="I9" s="141"/>
      <c r="J9" s="141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</row>
    <row r="10" spans="1:104" s="5" customFormat="1" ht="12" hidden="1" x14ac:dyDescent="0.2">
      <c r="A10" s="4"/>
      <c r="B10" s="6" t="s">
        <v>6</v>
      </c>
      <c r="C10" s="175"/>
      <c r="D10" s="126"/>
      <c r="E10" s="139">
        <v>31</v>
      </c>
      <c r="F10" s="139">
        <v>31</v>
      </c>
      <c r="G10" s="139">
        <v>31</v>
      </c>
      <c r="H10" s="139">
        <v>31</v>
      </c>
      <c r="I10" s="139">
        <v>31</v>
      </c>
      <c r="J10" s="139">
        <v>31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</row>
    <row r="11" spans="1:104" s="5" customFormat="1" ht="12" hidden="1" x14ac:dyDescent="0.2">
      <c r="A11" s="4"/>
      <c r="B11" s="6" t="s">
        <v>7</v>
      </c>
      <c r="C11" s="175"/>
      <c r="D11" s="126"/>
      <c r="E11" s="139">
        <v>500</v>
      </c>
      <c r="F11" s="139">
        <v>500</v>
      </c>
      <c r="G11" s="139">
        <v>500</v>
      </c>
      <c r="H11" s="139">
        <v>500</v>
      </c>
      <c r="I11" s="139">
        <v>500</v>
      </c>
      <c r="J11" s="139">
        <v>500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</row>
    <row r="12" spans="1:104" hidden="1" x14ac:dyDescent="0.25">
      <c r="A12" s="2" t="s">
        <v>4</v>
      </c>
      <c r="B12" s="3" t="s">
        <v>8</v>
      </c>
      <c r="C12" s="173">
        <v>0.255</v>
      </c>
      <c r="D12" s="127"/>
      <c r="E12" s="137"/>
      <c r="F12" s="137"/>
      <c r="G12" s="137"/>
      <c r="H12" s="137"/>
      <c r="I12" s="137"/>
      <c r="J12" s="137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</row>
    <row r="13" spans="1:104" ht="15" hidden="1" customHeight="1" x14ac:dyDescent="0.25">
      <c r="A13" s="2" t="s">
        <v>4</v>
      </c>
      <c r="B13" s="7" t="s">
        <v>9</v>
      </c>
      <c r="C13" s="176">
        <v>0</v>
      </c>
      <c r="D13" s="127"/>
      <c r="E13" s="137">
        <f t="shared" ref="E13:J13" si="2">E7*E14</f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7">
        <f t="shared" si="2"/>
        <v>0</v>
      </c>
      <c r="J13" s="137">
        <f t="shared" si="2"/>
        <v>0</v>
      </c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</row>
    <row r="14" spans="1:104" ht="5.25" hidden="1" customHeight="1" x14ac:dyDescent="0.25">
      <c r="B14" s="76" t="s">
        <v>10</v>
      </c>
      <c r="C14" s="173">
        <v>0</v>
      </c>
      <c r="D14" s="103"/>
      <c r="E14" s="157">
        <v>7.1999999999999995E-2</v>
      </c>
      <c r="F14" s="157">
        <v>7.1999999999999995E-2</v>
      </c>
      <c r="G14" s="157">
        <v>7.1999999999999995E-2</v>
      </c>
      <c r="H14" s="157">
        <v>7.1999999999999995E-2</v>
      </c>
      <c r="I14" s="157">
        <v>7.1999999999999995E-2</v>
      </c>
      <c r="J14" s="157">
        <v>7.1999999999999995E-2</v>
      </c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</row>
    <row r="15" spans="1:104" x14ac:dyDescent="0.25">
      <c r="A15" s="52"/>
      <c r="C15" s="177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</row>
    <row r="16" spans="1:104" s="19" customFormat="1" ht="14.25" customHeight="1" x14ac:dyDescent="0.25">
      <c r="A16" s="60" t="s">
        <v>11</v>
      </c>
      <c r="B16" s="61"/>
      <c r="C16" s="178"/>
      <c r="D16" s="212"/>
      <c r="E16" s="213"/>
      <c r="F16" s="213"/>
      <c r="G16" s="213"/>
      <c r="H16" s="213"/>
      <c r="I16" s="213"/>
      <c r="J16" s="213"/>
      <c r="K16"/>
      <c r="L16"/>
      <c r="M16"/>
      <c r="N16"/>
      <c r="O16"/>
      <c r="P16"/>
      <c r="Q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</row>
    <row r="17" spans="1:104" ht="14.25" customHeight="1" x14ac:dyDescent="0.25">
      <c r="A17" s="2" t="s">
        <v>4</v>
      </c>
      <c r="B17" s="7" t="s">
        <v>70</v>
      </c>
      <c r="C17" s="208">
        <v>0.13500000000000001</v>
      </c>
      <c r="D17" s="215">
        <f>D18*D19*D20</f>
        <v>112200.00000000001</v>
      </c>
      <c r="E17" s="215">
        <f t="shared" ref="E17:J17" si="3">E18*E19*E20</f>
        <v>112200.00000000001</v>
      </c>
      <c r="F17" s="215">
        <f t="shared" si="3"/>
        <v>112200.00000000001</v>
      </c>
      <c r="G17" s="215">
        <f t="shared" si="3"/>
        <v>100980.00000000001</v>
      </c>
      <c r="H17" s="215">
        <f t="shared" si="3"/>
        <v>106920</v>
      </c>
      <c r="I17" s="215">
        <f t="shared" si="3"/>
        <v>106920</v>
      </c>
      <c r="J17" s="215">
        <f t="shared" si="3"/>
        <v>106920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</row>
    <row r="18" spans="1:104" s="5" customFormat="1" ht="14.25" customHeight="1" x14ac:dyDescent="0.2">
      <c r="A18" s="4"/>
      <c r="B18" s="6" t="s">
        <v>72</v>
      </c>
      <c r="C18" s="175"/>
      <c r="D18" s="214">
        <v>5500</v>
      </c>
      <c r="E18" s="214">
        <v>5500</v>
      </c>
      <c r="F18" s="214">
        <v>5500</v>
      </c>
      <c r="G18" s="214">
        <v>5500</v>
      </c>
      <c r="H18" s="214">
        <v>5500</v>
      </c>
      <c r="I18" s="214">
        <v>5500</v>
      </c>
      <c r="J18" s="214">
        <v>5500</v>
      </c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</row>
    <row r="19" spans="1:104" s="5" customFormat="1" ht="14.25" customHeight="1" x14ac:dyDescent="0.2">
      <c r="A19" s="4"/>
      <c r="B19" s="6" t="s">
        <v>68</v>
      </c>
      <c r="C19" s="175"/>
      <c r="D19" s="126">
        <v>120</v>
      </c>
      <c r="E19" s="126">
        <v>120</v>
      </c>
      <c r="F19" s="126">
        <v>120</v>
      </c>
      <c r="G19" s="126">
        <v>120</v>
      </c>
      <c r="H19" s="126">
        <v>120</v>
      </c>
      <c r="I19" s="126">
        <v>120</v>
      </c>
      <c r="J19" s="126">
        <v>120</v>
      </c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</row>
    <row r="20" spans="1:104" s="5" customFormat="1" ht="14.25" customHeight="1" x14ac:dyDescent="0.2">
      <c r="A20" s="4"/>
      <c r="B20" s="6" t="s">
        <v>69</v>
      </c>
      <c r="C20" s="175"/>
      <c r="D20" s="216">
        <v>0.17</v>
      </c>
      <c r="E20" s="216">
        <v>0.17</v>
      </c>
      <c r="F20" s="216">
        <v>0.17</v>
      </c>
      <c r="G20" s="216">
        <f>0.17*0.9</f>
        <v>0.15300000000000002</v>
      </c>
      <c r="H20" s="216">
        <f>0.18*0.9</f>
        <v>0.16200000000000001</v>
      </c>
      <c r="I20" s="216">
        <f>0.18*0.9</f>
        <v>0.16200000000000001</v>
      </c>
      <c r="J20" s="216">
        <f>0.18*0.9</f>
        <v>0.16200000000000001</v>
      </c>
      <c r="K20" s="123" t="s">
        <v>121</v>
      </c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</row>
    <row r="21" spans="1:104" ht="14.25" customHeight="1" x14ac:dyDescent="0.25">
      <c r="A21" s="2" t="s">
        <v>4</v>
      </c>
      <c r="B21" s="7" t="s">
        <v>71</v>
      </c>
      <c r="C21" s="208">
        <v>0.13500000000000001</v>
      </c>
      <c r="D21" s="215">
        <f>D22*D23*D24</f>
        <v>108000</v>
      </c>
      <c r="E21" s="215">
        <f t="shared" ref="E21:J21" si="4">E22*E23*E24</f>
        <v>108000</v>
      </c>
      <c r="F21" s="215">
        <f>F22*F23*F24</f>
        <v>108000</v>
      </c>
      <c r="G21" s="215">
        <f>G22*G23*G24</f>
        <v>97200</v>
      </c>
      <c r="H21" s="215">
        <f t="shared" si="4"/>
        <v>102600.00000000001</v>
      </c>
      <c r="I21" s="215">
        <f t="shared" si="4"/>
        <v>102600.00000000001</v>
      </c>
      <c r="J21" s="215">
        <f t="shared" si="4"/>
        <v>102600.00000000001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</row>
    <row r="22" spans="1:104" s="5" customFormat="1" ht="14.25" customHeight="1" x14ac:dyDescent="0.2">
      <c r="A22" s="4"/>
      <c r="B22" s="6" t="s">
        <v>72</v>
      </c>
      <c r="C22" s="175"/>
      <c r="D22" s="214">
        <v>5000</v>
      </c>
      <c r="E22" s="214">
        <v>5000</v>
      </c>
      <c r="F22" s="214">
        <v>5000</v>
      </c>
      <c r="G22" s="214">
        <v>5000</v>
      </c>
      <c r="H22" s="214">
        <v>5000</v>
      </c>
      <c r="I22" s="214">
        <v>5000</v>
      </c>
      <c r="J22" s="214">
        <v>5000</v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</row>
    <row r="23" spans="1:104" s="5" customFormat="1" ht="14.25" customHeight="1" x14ac:dyDescent="0.2">
      <c r="A23" s="4"/>
      <c r="B23" s="6" t="s">
        <v>68</v>
      </c>
      <c r="C23" s="175"/>
      <c r="D23" s="126">
        <v>120</v>
      </c>
      <c r="E23" s="126">
        <v>120</v>
      </c>
      <c r="F23" s="126">
        <v>120</v>
      </c>
      <c r="G23" s="126">
        <v>120</v>
      </c>
      <c r="H23" s="126">
        <v>120</v>
      </c>
      <c r="I23" s="126">
        <v>120</v>
      </c>
      <c r="J23" s="126">
        <v>120</v>
      </c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</row>
    <row r="24" spans="1:104" s="5" customFormat="1" ht="14.25" customHeight="1" x14ac:dyDescent="0.2">
      <c r="A24" s="4"/>
      <c r="B24" s="6" t="s">
        <v>69</v>
      </c>
      <c r="C24" s="175"/>
      <c r="D24" s="216">
        <v>0.18</v>
      </c>
      <c r="E24" s="216">
        <v>0.18</v>
      </c>
      <c r="F24" s="216">
        <v>0.18</v>
      </c>
      <c r="G24" s="216">
        <f>0.18*0.9</f>
        <v>0.16200000000000001</v>
      </c>
      <c r="H24" s="216">
        <f>0.9*0.19</f>
        <v>0.17100000000000001</v>
      </c>
      <c r="I24" s="216">
        <f t="shared" ref="I24:J24" si="5">0.9*0.19</f>
        <v>0.17100000000000001</v>
      </c>
      <c r="J24" s="216">
        <f t="shared" si="5"/>
        <v>0.17100000000000001</v>
      </c>
      <c r="K24" s="123" t="s">
        <v>121</v>
      </c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</row>
    <row r="25" spans="1:104" x14ac:dyDescent="0.25">
      <c r="A25" s="2" t="s">
        <v>4</v>
      </c>
      <c r="B25" s="7" t="s">
        <v>73</v>
      </c>
      <c r="C25" s="208">
        <v>0.13500000000000001</v>
      </c>
      <c r="D25" s="217">
        <f>D26*D27*D28</f>
        <v>76500</v>
      </c>
      <c r="E25" s="217">
        <f t="shared" ref="E25:J25" si="6">E26*E27*E28</f>
        <v>76500</v>
      </c>
      <c r="F25" s="217">
        <f t="shared" si="6"/>
        <v>76500</v>
      </c>
      <c r="G25" s="217">
        <f t="shared" si="6"/>
        <v>68850</v>
      </c>
      <c r="H25" s="217">
        <f t="shared" si="6"/>
        <v>70227</v>
      </c>
      <c r="I25" s="217">
        <f t="shared" si="6"/>
        <v>70227</v>
      </c>
      <c r="J25" s="217">
        <f t="shared" si="6"/>
        <v>70227</v>
      </c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</row>
    <row r="26" spans="1:104" s="5" customFormat="1" ht="14.25" customHeight="1" x14ac:dyDescent="0.2">
      <c r="A26" s="4"/>
      <c r="B26" s="6" t="s">
        <v>72</v>
      </c>
      <c r="C26" s="175"/>
      <c r="D26" s="214">
        <v>1700</v>
      </c>
      <c r="E26" s="214">
        <v>1700</v>
      </c>
      <c r="F26" s="214">
        <v>1700</v>
      </c>
      <c r="G26" s="214">
        <v>1700</v>
      </c>
      <c r="H26" s="214">
        <v>1700</v>
      </c>
      <c r="I26" s="214">
        <v>1700</v>
      </c>
      <c r="J26" s="214">
        <v>1700</v>
      </c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</row>
    <row r="27" spans="1:104" s="5" customFormat="1" ht="14.25" customHeight="1" x14ac:dyDescent="0.2">
      <c r="A27" s="4"/>
      <c r="B27" s="6" t="s">
        <v>68</v>
      </c>
      <c r="C27" s="175"/>
      <c r="D27" s="126">
        <v>90</v>
      </c>
      <c r="E27" s="126">
        <v>90</v>
      </c>
      <c r="F27" s="126">
        <v>90</v>
      </c>
      <c r="G27" s="126">
        <v>90</v>
      </c>
      <c r="H27" s="126">
        <v>90</v>
      </c>
      <c r="I27" s="126">
        <v>90</v>
      </c>
      <c r="J27" s="126">
        <v>90</v>
      </c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</row>
    <row r="28" spans="1:104" s="5" customFormat="1" ht="14.25" customHeight="1" x14ac:dyDescent="0.2">
      <c r="A28" s="4"/>
      <c r="B28" s="6" t="s">
        <v>69</v>
      </c>
      <c r="C28" s="175"/>
      <c r="D28" s="204">
        <v>0.5</v>
      </c>
      <c r="E28" s="204">
        <v>0.5</v>
      </c>
      <c r="F28" s="204">
        <v>0.5</v>
      </c>
      <c r="G28" s="204">
        <f>0.5*0.9</f>
        <v>0.45</v>
      </c>
      <c r="H28" s="204">
        <f>0.9*0.51</f>
        <v>0.45900000000000002</v>
      </c>
      <c r="I28" s="204">
        <f t="shared" ref="I28:J28" si="7">0.9*0.51</f>
        <v>0.45900000000000002</v>
      </c>
      <c r="J28" s="204">
        <f t="shared" si="7"/>
        <v>0.45900000000000002</v>
      </c>
      <c r="K28" s="123" t="s">
        <v>121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</row>
    <row r="29" spans="1:104" x14ac:dyDescent="0.25">
      <c r="A29" s="2"/>
      <c r="B29" s="7"/>
      <c r="C29" s="180"/>
      <c r="D29" s="104"/>
      <c r="E29" s="120"/>
      <c r="F29" s="120"/>
      <c r="G29" s="120"/>
      <c r="H29" s="120"/>
      <c r="I29" s="120"/>
      <c r="J29" s="120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</row>
    <row r="30" spans="1:104" s="19" customFormat="1" x14ac:dyDescent="0.25">
      <c r="A30" s="60" t="s">
        <v>12</v>
      </c>
      <c r="B30" s="61"/>
      <c r="C30" s="178"/>
      <c r="D30" s="212"/>
      <c r="E30" s="62"/>
      <c r="F30" s="62"/>
      <c r="G30" s="62"/>
      <c r="H30" s="62"/>
      <c r="I30" s="62"/>
      <c r="J30" s="62"/>
      <c r="K30"/>
      <c r="L30"/>
      <c r="M30"/>
      <c r="N30"/>
      <c r="O30"/>
      <c r="P30"/>
      <c r="Q3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</row>
    <row r="31" spans="1:104" s="19" customFormat="1" x14ac:dyDescent="0.25">
      <c r="A31" s="121" t="s">
        <v>13</v>
      </c>
      <c r="B31" s="15" t="s">
        <v>14</v>
      </c>
      <c r="C31" s="218">
        <v>0</v>
      </c>
      <c r="D31" s="223">
        <f>200*(D27+D23+D19)</f>
        <v>66000</v>
      </c>
      <c r="E31" s="222">
        <f t="shared" ref="E31:J31" si="8">200*(E27+E23+E19)</f>
        <v>66000</v>
      </c>
      <c r="F31" s="151">
        <f t="shared" si="8"/>
        <v>66000</v>
      </c>
      <c r="G31" s="151">
        <f t="shared" si="8"/>
        <v>66000</v>
      </c>
      <c r="H31" s="151">
        <f t="shared" si="8"/>
        <v>66000</v>
      </c>
      <c r="I31" s="151">
        <f t="shared" si="8"/>
        <v>66000</v>
      </c>
      <c r="J31" s="151">
        <f t="shared" si="8"/>
        <v>66000</v>
      </c>
      <c r="K31"/>
      <c r="L31"/>
      <c r="M31"/>
      <c r="N31"/>
      <c r="O31"/>
      <c r="P31"/>
      <c r="Q31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</row>
    <row r="32" spans="1:104" x14ac:dyDescent="0.25">
      <c r="A32" s="2" t="s">
        <v>4</v>
      </c>
      <c r="B32" s="7" t="s">
        <v>74</v>
      </c>
      <c r="C32" s="219">
        <v>0.255</v>
      </c>
      <c r="D32" s="127">
        <v>20000</v>
      </c>
      <c r="E32" s="137">
        <v>20000</v>
      </c>
      <c r="F32" s="132">
        <v>20000</v>
      </c>
      <c r="G32" s="132">
        <v>20000</v>
      </c>
      <c r="H32" s="132">
        <v>20000</v>
      </c>
      <c r="I32" s="132">
        <v>20000</v>
      </c>
      <c r="J32" s="132">
        <v>20000</v>
      </c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</row>
    <row r="33" spans="1:104" x14ac:dyDescent="0.25">
      <c r="A33" s="2" t="s">
        <v>4</v>
      </c>
      <c r="B33" s="7" t="s">
        <v>75</v>
      </c>
      <c r="C33" s="220">
        <v>0.13500000000000001</v>
      </c>
      <c r="D33" s="127"/>
      <c r="E33" s="137"/>
      <c r="F33" s="132"/>
      <c r="G33" s="132"/>
      <c r="H33" s="132"/>
      <c r="I33" s="132"/>
      <c r="J33" s="132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</row>
    <row r="34" spans="1:104" x14ac:dyDescent="0.25">
      <c r="A34" s="2" t="s">
        <v>13</v>
      </c>
      <c r="B34" s="9" t="s">
        <v>76</v>
      </c>
      <c r="C34" s="221">
        <v>0</v>
      </c>
      <c r="D34" s="128">
        <v>2800</v>
      </c>
      <c r="E34" s="138">
        <v>2800</v>
      </c>
      <c r="F34" s="205">
        <v>2800</v>
      </c>
      <c r="G34" s="205">
        <v>2800</v>
      </c>
      <c r="H34" s="205">
        <v>2800</v>
      </c>
      <c r="I34" s="205">
        <v>2800</v>
      </c>
      <c r="J34" s="205">
        <v>2800</v>
      </c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</row>
    <row r="35" spans="1:104" s="17" customFormat="1" x14ac:dyDescent="0.25">
      <c r="A35" s="16" t="s">
        <v>15</v>
      </c>
      <c r="B35" s="12"/>
      <c r="C35" s="245"/>
      <c r="D35" s="246">
        <f>D6+D9+D12+D13+D17+D21+D25+D32+D33+D34+D31</f>
        <v>385500</v>
      </c>
      <c r="E35" s="77">
        <f t="shared" ref="E35:J35" si="9">E6+E9+E12+E13+E17+E21+E25+E29+E32+E33+E34+E31</f>
        <v>385500</v>
      </c>
      <c r="F35" s="77">
        <f t="shared" si="9"/>
        <v>385500</v>
      </c>
      <c r="G35" s="77">
        <f t="shared" si="9"/>
        <v>355830</v>
      </c>
      <c r="H35" s="77">
        <f t="shared" si="9"/>
        <v>368547</v>
      </c>
      <c r="I35" s="77">
        <f t="shared" si="9"/>
        <v>368547</v>
      </c>
      <c r="J35" s="247">
        <f t="shared" si="9"/>
        <v>368547</v>
      </c>
      <c r="K35" s="10"/>
      <c r="L35" s="10"/>
      <c r="M35" s="10"/>
      <c r="N35" s="10"/>
      <c r="O35" s="10"/>
      <c r="P35" s="10"/>
      <c r="Q35" s="10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</row>
    <row r="36" spans="1:104" s="10" customFormat="1" ht="15.75" thickBot="1" x14ac:dyDescent="0.3">
      <c r="A36" s="8"/>
      <c r="B36" s="9"/>
      <c r="C36" s="182"/>
      <c r="D36" s="32"/>
      <c r="E36" s="14"/>
      <c r="F36" s="14"/>
      <c r="G36" s="14"/>
      <c r="H36" s="14"/>
      <c r="I36" s="14"/>
      <c r="J36" s="14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</row>
    <row r="37" spans="1:104" s="24" customFormat="1" ht="19.5" thickBot="1" x14ac:dyDescent="0.35">
      <c r="A37" s="64" t="s">
        <v>16</v>
      </c>
      <c r="B37" s="65"/>
      <c r="C37" s="183"/>
      <c r="D37" s="66"/>
      <c r="E37" s="66"/>
      <c r="F37" s="66"/>
      <c r="G37" s="66"/>
      <c r="H37" s="66"/>
      <c r="I37" s="66"/>
      <c r="J37" s="66"/>
      <c r="K37" s="55"/>
      <c r="L37" s="55"/>
      <c r="M37" s="55"/>
      <c r="N37" s="55"/>
      <c r="O37" s="55"/>
      <c r="P37" s="55"/>
      <c r="Q37" s="5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</row>
    <row r="38" spans="1:104" hidden="1" x14ac:dyDescent="0.25">
      <c r="A38" s="11" t="s">
        <v>17</v>
      </c>
      <c r="B38" s="63" t="s">
        <v>18</v>
      </c>
      <c r="C38" s="181">
        <v>0.255</v>
      </c>
      <c r="D38" s="129"/>
      <c r="E38" s="130"/>
      <c r="F38" s="130"/>
      <c r="G38" s="130"/>
      <c r="H38" s="130"/>
      <c r="I38" s="130"/>
      <c r="J38" s="130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</row>
    <row r="39" spans="1:104" hidden="1" x14ac:dyDescent="0.25">
      <c r="A39" s="11" t="s">
        <v>17</v>
      </c>
      <c r="B39" s="13" t="s">
        <v>19</v>
      </c>
      <c r="C39" s="179">
        <v>0.13500000000000001</v>
      </c>
      <c r="D39" s="128"/>
      <c r="E39" s="131"/>
      <c r="F39" s="132"/>
      <c r="G39" s="132"/>
      <c r="H39" s="132"/>
      <c r="I39" s="132"/>
      <c r="J39" s="132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</row>
    <row r="40" spans="1:104" hidden="1" x14ac:dyDescent="0.25">
      <c r="A40" s="11" t="s">
        <v>17</v>
      </c>
      <c r="B40" s="13" t="s">
        <v>20</v>
      </c>
      <c r="C40" s="179">
        <v>0.255</v>
      </c>
      <c r="D40" s="128"/>
      <c r="E40" s="131"/>
      <c r="F40" s="132"/>
      <c r="G40" s="132"/>
      <c r="H40" s="132"/>
      <c r="I40" s="132"/>
      <c r="J40" s="132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</row>
    <row r="41" spans="1:104" ht="15" customHeight="1" x14ac:dyDescent="0.25">
      <c r="A41" s="11" t="s">
        <v>17</v>
      </c>
      <c r="B41" s="13" t="s">
        <v>21</v>
      </c>
      <c r="C41" s="207">
        <v>0.255</v>
      </c>
      <c r="D41" s="206">
        <f>400*(D27+D23+D19)</f>
        <v>132000</v>
      </c>
      <c r="E41" s="137">
        <f t="shared" ref="E41:J41" si="10">400*(E27+E23+E19)</f>
        <v>132000</v>
      </c>
      <c r="F41" s="132">
        <f t="shared" si="10"/>
        <v>132000</v>
      </c>
      <c r="G41" s="132">
        <f t="shared" si="10"/>
        <v>132000</v>
      </c>
      <c r="H41" s="132">
        <f t="shared" si="10"/>
        <v>132000</v>
      </c>
      <c r="I41" s="132">
        <f t="shared" si="10"/>
        <v>132000</v>
      </c>
      <c r="J41" s="132">
        <f t="shared" si="10"/>
        <v>132000</v>
      </c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</row>
    <row r="42" spans="1:104" x14ac:dyDescent="0.25">
      <c r="A42" s="11" t="s">
        <v>17</v>
      </c>
      <c r="B42" s="13" t="s">
        <v>22</v>
      </c>
      <c r="C42" s="208">
        <v>0.255</v>
      </c>
      <c r="D42" s="128">
        <f>100*(D27+D23+D19)</f>
        <v>33000</v>
      </c>
      <c r="E42" s="137">
        <f t="shared" ref="E42:J42" si="11">100*(E27+E23+E19)</f>
        <v>33000</v>
      </c>
      <c r="F42" s="132">
        <f t="shared" si="11"/>
        <v>33000</v>
      </c>
      <c r="G42" s="132">
        <f t="shared" si="11"/>
        <v>33000</v>
      </c>
      <c r="H42" s="132">
        <f t="shared" si="11"/>
        <v>33000</v>
      </c>
      <c r="I42" s="132">
        <f t="shared" si="11"/>
        <v>33000</v>
      </c>
      <c r="J42" s="132">
        <f t="shared" si="11"/>
        <v>33000</v>
      </c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</row>
    <row r="43" spans="1:104" x14ac:dyDescent="0.25">
      <c r="A43" s="11" t="s">
        <v>17</v>
      </c>
      <c r="B43" s="13" t="s">
        <v>23</v>
      </c>
      <c r="C43" s="208">
        <v>0</v>
      </c>
      <c r="D43" s="128">
        <f>2*9*200*14</f>
        <v>50400</v>
      </c>
      <c r="E43" s="137">
        <f t="shared" ref="E43:J43" si="12">2*9*200*14</f>
        <v>50400</v>
      </c>
      <c r="F43" s="132">
        <f t="shared" si="12"/>
        <v>50400</v>
      </c>
      <c r="G43" s="132">
        <f t="shared" si="12"/>
        <v>50400</v>
      </c>
      <c r="H43" s="132">
        <f t="shared" si="12"/>
        <v>50400</v>
      </c>
      <c r="I43" s="132">
        <f t="shared" si="12"/>
        <v>50400</v>
      </c>
      <c r="J43" s="132">
        <f t="shared" si="12"/>
        <v>50400</v>
      </c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</row>
    <row r="44" spans="1:104" x14ac:dyDescent="0.25">
      <c r="A44" s="11" t="s">
        <v>17</v>
      </c>
      <c r="B44" s="13" t="s">
        <v>24</v>
      </c>
      <c r="C44" s="208">
        <v>0.255</v>
      </c>
      <c r="D44" s="127"/>
      <c r="E44" s="133"/>
      <c r="F44" s="134"/>
      <c r="G44" s="134"/>
      <c r="H44" s="134"/>
      <c r="I44" s="134"/>
      <c r="J44" s="134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</row>
    <row r="45" spans="1:104" x14ac:dyDescent="0.25">
      <c r="A45" s="11"/>
      <c r="B45" s="13" t="s">
        <v>25</v>
      </c>
      <c r="C45" s="208">
        <v>0</v>
      </c>
      <c r="D45" s="127">
        <f>85*300</f>
        <v>25500</v>
      </c>
      <c r="E45" s="137">
        <f t="shared" ref="E45:J45" si="13">85*300</f>
        <v>25500</v>
      </c>
      <c r="F45" s="132">
        <f t="shared" si="13"/>
        <v>25500</v>
      </c>
      <c r="G45" s="132">
        <f t="shared" si="13"/>
        <v>25500</v>
      </c>
      <c r="H45" s="132">
        <f t="shared" si="13"/>
        <v>25500</v>
      </c>
      <c r="I45" s="132">
        <f t="shared" si="13"/>
        <v>25500</v>
      </c>
      <c r="J45" s="132">
        <f t="shared" si="13"/>
        <v>25500</v>
      </c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</row>
    <row r="46" spans="1:104" x14ac:dyDescent="0.25">
      <c r="A46" s="11" t="s">
        <v>17</v>
      </c>
      <c r="B46" s="13" t="s">
        <v>26</v>
      </c>
      <c r="C46" s="208">
        <v>0</v>
      </c>
      <c r="D46" s="127">
        <f>20*(D27+D23+D19)</f>
        <v>6600</v>
      </c>
      <c r="E46" s="137">
        <f t="shared" ref="E46:J46" si="14">20*(E27+E23+E19)</f>
        <v>6600</v>
      </c>
      <c r="F46" s="132">
        <f t="shared" si="14"/>
        <v>6600</v>
      </c>
      <c r="G46" s="132">
        <f t="shared" si="14"/>
        <v>6600</v>
      </c>
      <c r="H46" s="132">
        <f t="shared" si="14"/>
        <v>6600</v>
      </c>
      <c r="I46" s="132">
        <f t="shared" si="14"/>
        <v>6600</v>
      </c>
      <c r="J46" s="132">
        <f t="shared" si="14"/>
        <v>6600</v>
      </c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</row>
    <row r="47" spans="1:104" x14ac:dyDescent="0.25">
      <c r="A47" s="11" t="s">
        <v>17</v>
      </c>
      <c r="B47" s="13" t="s">
        <v>27</v>
      </c>
      <c r="C47" s="208">
        <v>0.255</v>
      </c>
      <c r="D47" s="128">
        <f>100*(D27+D23+D19)</f>
        <v>33000</v>
      </c>
      <c r="E47" s="137">
        <f t="shared" ref="E47:J47" si="15">100*(E27+E23+E19)</f>
        <v>33000</v>
      </c>
      <c r="F47" s="132">
        <f t="shared" si="15"/>
        <v>33000</v>
      </c>
      <c r="G47" s="132">
        <f t="shared" si="15"/>
        <v>33000</v>
      </c>
      <c r="H47" s="132">
        <f t="shared" si="15"/>
        <v>33000</v>
      </c>
      <c r="I47" s="132">
        <f t="shared" si="15"/>
        <v>33000</v>
      </c>
      <c r="J47" s="132">
        <f t="shared" si="15"/>
        <v>33000</v>
      </c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</row>
    <row r="48" spans="1:104" x14ac:dyDescent="0.25">
      <c r="A48" s="11" t="s">
        <v>17</v>
      </c>
      <c r="B48" s="13" t="s">
        <v>28</v>
      </c>
      <c r="C48" s="208">
        <v>0.255</v>
      </c>
      <c r="D48" s="128">
        <v>4500</v>
      </c>
      <c r="E48" s="133">
        <v>4500</v>
      </c>
      <c r="F48" s="133">
        <v>4500</v>
      </c>
      <c r="G48" s="133">
        <v>4500</v>
      </c>
      <c r="H48" s="133">
        <v>4500</v>
      </c>
      <c r="I48" s="133">
        <v>4500</v>
      </c>
      <c r="J48" s="133">
        <v>4500</v>
      </c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</row>
    <row r="49" spans="1:104" x14ac:dyDescent="0.25">
      <c r="A49" s="11" t="s">
        <v>17</v>
      </c>
      <c r="B49" s="44" t="s">
        <v>29</v>
      </c>
      <c r="C49" s="209">
        <v>0.255</v>
      </c>
      <c r="D49" s="128">
        <v>2200</v>
      </c>
      <c r="E49" s="137">
        <v>2200</v>
      </c>
      <c r="F49" s="132">
        <v>2200</v>
      </c>
      <c r="G49" s="132">
        <v>2200</v>
      </c>
      <c r="H49" s="132">
        <v>2200</v>
      </c>
      <c r="I49" s="132">
        <v>2200</v>
      </c>
      <c r="J49" s="132">
        <v>2200</v>
      </c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</row>
    <row r="50" spans="1:104" hidden="1" x14ac:dyDescent="0.25">
      <c r="A50" s="52" t="s">
        <v>30</v>
      </c>
      <c r="B50" s="53" t="s">
        <v>77</v>
      </c>
      <c r="C50" s="207">
        <v>0.255</v>
      </c>
      <c r="D50" s="127"/>
      <c r="E50" s="133"/>
      <c r="F50" s="134"/>
      <c r="G50" s="134"/>
      <c r="H50" s="134"/>
      <c r="I50" s="134"/>
      <c r="J50" s="134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</row>
    <row r="51" spans="1:104" hidden="1" x14ac:dyDescent="0.25">
      <c r="A51" s="52" t="s">
        <v>30</v>
      </c>
      <c r="B51" s="53" t="s">
        <v>31</v>
      </c>
      <c r="C51" s="207">
        <v>0.13500000000000001</v>
      </c>
      <c r="D51" s="127"/>
      <c r="E51" s="133"/>
      <c r="F51" s="134"/>
      <c r="G51" s="134"/>
      <c r="H51" s="134"/>
      <c r="I51" s="134"/>
      <c r="J51" s="134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</row>
    <row r="52" spans="1:104" hidden="1" x14ac:dyDescent="0.25">
      <c r="A52" s="52" t="s">
        <v>30</v>
      </c>
      <c r="B52" s="53" t="s">
        <v>32</v>
      </c>
      <c r="C52" s="207">
        <v>0.1</v>
      </c>
      <c r="D52" s="127"/>
      <c r="E52" s="133"/>
      <c r="F52" s="134"/>
      <c r="G52" s="134"/>
      <c r="H52" s="134"/>
      <c r="I52" s="134"/>
      <c r="J52" s="134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</row>
    <row r="53" spans="1:104" hidden="1" x14ac:dyDescent="0.25">
      <c r="A53" s="78" t="s">
        <v>30</v>
      </c>
      <c r="B53" s="38" t="s">
        <v>33</v>
      </c>
      <c r="C53" s="210">
        <v>0</v>
      </c>
      <c r="D53" s="135"/>
      <c r="E53" s="211"/>
      <c r="F53" s="136"/>
      <c r="G53" s="136"/>
      <c r="H53" s="136"/>
      <c r="I53" s="136"/>
      <c r="J53" s="13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</row>
    <row r="54" spans="1:104" ht="18.75" x14ac:dyDescent="0.3">
      <c r="A54" s="16" t="s">
        <v>34</v>
      </c>
      <c r="B54" s="54"/>
      <c r="C54" s="184"/>
      <c r="D54" s="79">
        <f>-(D38+D39+D40+D41+D42+D43+D44+D45+D46+D47+D48+D49+D50+D51+D52+D53)</f>
        <v>-287200</v>
      </c>
      <c r="E54" s="79">
        <f t="shared" ref="E54:J54" si="16">-(E38+E39+E40+E41+E42+E43+E44+E45+E46+E47+E48+E49+E50+E51+E52+E53)</f>
        <v>-287200</v>
      </c>
      <c r="F54" s="79">
        <f t="shared" si="16"/>
        <v>-287200</v>
      </c>
      <c r="G54" s="79">
        <f t="shared" si="16"/>
        <v>-287200</v>
      </c>
      <c r="H54" s="79">
        <f t="shared" si="16"/>
        <v>-287200</v>
      </c>
      <c r="I54" s="79">
        <f t="shared" si="16"/>
        <v>-287200</v>
      </c>
      <c r="J54" s="79">
        <f t="shared" si="16"/>
        <v>-287200</v>
      </c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</row>
    <row r="55" spans="1:104" x14ac:dyDescent="0.25">
      <c r="A55" s="50"/>
      <c r="B55" s="84" t="s">
        <v>35</v>
      </c>
      <c r="C55" s="185"/>
      <c r="D55" s="85">
        <f>D35+D54</f>
        <v>98300</v>
      </c>
      <c r="E55" s="85">
        <f>E35+E54</f>
        <v>98300</v>
      </c>
      <c r="F55" s="85">
        <f t="shared" ref="F55:J55" si="17">F35+F54</f>
        <v>98300</v>
      </c>
      <c r="G55" s="85">
        <f t="shared" si="17"/>
        <v>68630</v>
      </c>
      <c r="H55" s="85">
        <f t="shared" si="17"/>
        <v>81347</v>
      </c>
      <c r="I55" s="85">
        <f t="shared" si="17"/>
        <v>81347</v>
      </c>
      <c r="J55" s="85">
        <f t="shared" si="17"/>
        <v>81347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</row>
    <row r="56" spans="1:104" x14ac:dyDescent="0.25">
      <c r="A56" s="50"/>
      <c r="B56" s="84" t="s">
        <v>36</v>
      </c>
      <c r="C56" s="185"/>
      <c r="D56" s="86">
        <f>D55/D35</f>
        <v>0.25499351491569389</v>
      </c>
      <c r="E56" s="83">
        <f>E55/E35</f>
        <v>0.25499351491569389</v>
      </c>
      <c r="F56" s="83">
        <f t="shared" ref="F56:J56" si="18">F55/F35</f>
        <v>0.25499351491569389</v>
      </c>
      <c r="G56" s="83">
        <f t="shared" si="18"/>
        <v>0.19287300115223563</v>
      </c>
      <c r="H56" s="83">
        <f t="shared" si="18"/>
        <v>0.22072354407985956</v>
      </c>
      <c r="I56" s="83">
        <f t="shared" si="18"/>
        <v>0.22072354407985956</v>
      </c>
      <c r="J56" s="83">
        <f t="shared" si="18"/>
        <v>0.22072354407985956</v>
      </c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</row>
    <row r="57" spans="1:104" x14ac:dyDescent="0.25">
      <c r="A57" s="50"/>
      <c r="B57" s="38"/>
      <c r="C57" s="185"/>
      <c r="D57" s="39"/>
      <c r="E57" s="39"/>
      <c r="F57" s="39"/>
      <c r="G57" s="39"/>
      <c r="H57" s="39"/>
      <c r="I57" s="39"/>
      <c r="J57" s="39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</row>
    <row r="58" spans="1:104" hidden="1" x14ac:dyDescent="0.25">
      <c r="A58" s="50"/>
      <c r="B58" s="38"/>
      <c r="C58" s="185"/>
      <c r="D58" s="39"/>
      <c r="E58" s="39"/>
      <c r="F58" s="39"/>
      <c r="G58" s="39"/>
      <c r="H58" s="39"/>
      <c r="I58" s="39"/>
      <c r="J58" s="39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</row>
    <row r="59" spans="1:104" ht="15.75" hidden="1" thickBot="1" x14ac:dyDescent="0.3">
      <c r="A59" s="69" t="s">
        <v>37</v>
      </c>
      <c r="B59" s="70"/>
      <c r="C59" s="186"/>
      <c r="D59" s="72"/>
      <c r="E59" s="71"/>
      <c r="F59" s="71"/>
      <c r="G59" s="71"/>
      <c r="H59" s="71"/>
      <c r="I59" s="71"/>
      <c r="J59" s="71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</row>
    <row r="60" spans="1:104" hidden="1" x14ac:dyDescent="0.25">
      <c r="A60" s="51" t="s">
        <v>13</v>
      </c>
      <c r="B60" s="67" t="s">
        <v>38</v>
      </c>
      <c r="C60" s="187">
        <v>0.255</v>
      </c>
      <c r="D60" s="142"/>
      <c r="E60" s="143"/>
      <c r="F60" s="143">
        <v>0</v>
      </c>
      <c r="G60" s="143"/>
      <c r="H60" s="143"/>
      <c r="I60" s="143"/>
      <c r="J60" s="143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</row>
    <row r="61" spans="1:104" s="10" customFormat="1" hidden="1" x14ac:dyDescent="0.25">
      <c r="A61" s="50" t="s">
        <v>30</v>
      </c>
      <c r="B61" s="38" t="s">
        <v>39</v>
      </c>
      <c r="C61" s="188">
        <v>0.255</v>
      </c>
      <c r="D61" s="144"/>
      <c r="E61" s="145"/>
      <c r="F61" s="145"/>
      <c r="G61" s="145"/>
      <c r="H61" s="145"/>
      <c r="I61" s="145"/>
      <c r="J61" s="145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</row>
    <row r="62" spans="1:104" hidden="1" x14ac:dyDescent="0.25">
      <c r="A62" s="51"/>
      <c r="B62" s="9"/>
      <c r="C62" s="189"/>
      <c r="D62" s="85">
        <f>D60-D61</f>
        <v>0</v>
      </c>
      <c r="E62" s="90">
        <f>E60-E61</f>
        <v>0</v>
      </c>
      <c r="F62" s="90">
        <f t="shared" ref="F62:J62" si="19">F60-F61</f>
        <v>0</v>
      </c>
      <c r="G62" s="90">
        <f t="shared" si="19"/>
        <v>0</v>
      </c>
      <c r="H62" s="90">
        <f t="shared" si="19"/>
        <v>0</v>
      </c>
      <c r="I62" s="90">
        <f t="shared" si="19"/>
        <v>0</v>
      </c>
      <c r="J62" s="90">
        <f t="shared" si="19"/>
        <v>0</v>
      </c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</row>
    <row r="63" spans="1:104" s="30" customFormat="1" ht="15.75" hidden="1" thickBot="1" x14ac:dyDescent="0.3">
      <c r="A63" s="69" t="s">
        <v>40</v>
      </c>
      <c r="B63" s="74"/>
      <c r="C63" s="190"/>
      <c r="D63" s="94"/>
      <c r="E63" s="75"/>
      <c r="F63" s="75"/>
      <c r="G63" s="75"/>
      <c r="H63" s="75"/>
      <c r="I63" s="75"/>
      <c r="J63" s="75"/>
      <c r="K63"/>
      <c r="L63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</row>
    <row r="64" spans="1:104" s="25" customFormat="1" hidden="1" x14ac:dyDescent="0.25">
      <c r="A64" s="68" t="s">
        <v>13</v>
      </c>
      <c r="B64" t="s">
        <v>41</v>
      </c>
      <c r="C64" s="191">
        <v>0.02</v>
      </c>
      <c r="D64" s="146"/>
      <c r="E64" s="153"/>
      <c r="F64" s="155"/>
      <c r="G64" s="155"/>
      <c r="H64" s="154"/>
      <c r="I64" s="154"/>
      <c r="J64" s="154"/>
      <c r="K64"/>
      <c r="L64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</row>
    <row r="65" spans="1:104" hidden="1" x14ac:dyDescent="0.25">
      <c r="A65" s="51" t="s">
        <v>30</v>
      </c>
      <c r="B65" s="38" t="s">
        <v>42</v>
      </c>
      <c r="C65" s="192">
        <v>0.24</v>
      </c>
      <c r="D65" s="144"/>
      <c r="E65" s="145"/>
      <c r="F65" s="145"/>
      <c r="G65" s="145"/>
      <c r="H65" s="145"/>
      <c r="I65" s="145"/>
      <c r="J65" s="145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</row>
    <row r="66" spans="1:104" hidden="1" x14ac:dyDescent="0.25">
      <c r="A66" s="5"/>
      <c r="B66" s="5"/>
      <c r="C66" s="193"/>
      <c r="D66" s="100">
        <f>D64-D65</f>
        <v>0</v>
      </c>
      <c r="E66" s="91">
        <f>E64-E65</f>
        <v>0</v>
      </c>
      <c r="F66" s="91">
        <f t="shared" ref="F66:J66" si="20">F64-F65</f>
        <v>0</v>
      </c>
      <c r="G66" s="91">
        <f t="shared" si="20"/>
        <v>0</v>
      </c>
      <c r="H66" s="91">
        <f t="shared" si="20"/>
        <v>0</v>
      </c>
      <c r="I66" s="91">
        <f t="shared" si="20"/>
        <v>0</v>
      </c>
      <c r="J66" s="91">
        <f t="shared" si="20"/>
        <v>0</v>
      </c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</row>
    <row r="67" spans="1:104" ht="15.75" thickBot="1" x14ac:dyDescent="0.3">
      <c r="A67" s="69" t="s">
        <v>43</v>
      </c>
      <c r="B67" s="74"/>
      <c r="C67" s="190"/>
      <c r="D67" s="94"/>
      <c r="E67" s="75"/>
      <c r="F67" s="75"/>
      <c r="G67" s="75"/>
      <c r="H67" s="75"/>
      <c r="I67" s="75"/>
      <c r="J67" s="7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</row>
    <row r="68" spans="1:104" s="10" customFormat="1" x14ac:dyDescent="0.25">
      <c r="A68" s="51" t="s">
        <v>30</v>
      </c>
      <c r="B68" s="38" t="s">
        <v>44</v>
      </c>
      <c r="C68" s="194">
        <v>0.24</v>
      </c>
      <c r="D68" s="147"/>
      <c r="E68" s="148">
        <v>60000</v>
      </c>
      <c r="F68" s="148">
        <v>120000</v>
      </c>
      <c r="G68" s="148"/>
      <c r="H68" s="148"/>
      <c r="I68" s="148"/>
      <c r="J68" s="14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</row>
    <row r="69" spans="1:104" s="10" customFormat="1" x14ac:dyDescent="0.25">
      <c r="A69" s="51" t="s">
        <v>13</v>
      </c>
      <c r="B69" s="38" t="s">
        <v>45</v>
      </c>
      <c r="C69" s="194">
        <v>0.24</v>
      </c>
      <c r="D69" s="149"/>
      <c r="E69" s="148">
        <v>40000</v>
      </c>
      <c r="F69" s="148"/>
      <c r="G69" s="148"/>
      <c r="H69" s="148"/>
      <c r="I69" s="148"/>
      <c r="J69" s="14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</row>
    <row r="70" spans="1:104" x14ac:dyDescent="0.25">
      <c r="A70" s="51" t="s">
        <v>13</v>
      </c>
      <c r="B70" s="38" t="s">
        <v>46</v>
      </c>
      <c r="C70" s="192">
        <v>0</v>
      </c>
      <c r="D70" s="150"/>
      <c r="E70" s="151"/>
      <c r="F70" s="151">
        <v>42000</v>
      </c>
      <c r="G70" s="151"/>
      <c r="H70" s="151"/>
      <c r="I70" s="151"/>
      <c r="J70" s="151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</row>
    <row r="71" spans="1:104" x14ac:dyDescent="0.25">
      <c r="A71" s="51"/>
      <c r="B71" s="95" t="s">
        <v>47</v>
      </c>
      <c r="C71" s="189"/>
      <c r="D71"/>
      <c r="E71" s="90">
        <f>E70+E69-E68</f>
        <v>-20000</v>
      </c>
      <c r="F71" s="90">
        <f>F70+F69-F68</f>
        <v>-78000</v>
      </c>
      <c r="G71" s="90">
        <f>G70+G69-G68</f>
        <v>0</v>
      </c>
      <c r="H71" s="90">
        <f t="shared" ref="H71:J71" si="21">H70+H69-H68</f>
        <v>0</v>
      </c>
      <c r="I71" s="90">
        <f t="shared" si="21"/>
        <v>0</v>
      </c>
      <c r="J71" s="90">
        <f t="shared" si="21"/>
        <v>0</v>
      </c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</row>
    <row r="72" spans="1:104" x14ac:dyDescent="0.25">
      <c r="A72" s="51"/>
      <c r="B72" s="95"/>
      <c r="C72" s="189"/>
      <c r="D72"/>
      <c r="E72" s="90"/>
      <c r="F72" s="90"/>
      <c r="G72" s="90"/>
      <c r="H72" s="90"/>
      <c r="I72" s="90"/>
      <c r="J72" s="90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</row>
    <row r="73" spans="1:104" x14ac:dyDescent="0.25">
      <c r="A73" s="51"/>
      <c r="B73" s="95" t="s">
        <v>78</v>
      </c>
      <c r="C73" s="244"/>
      <c r="D73" s="107">
        <v>80000</v>
      </c>
      <c r="E73" s="107">
        <f>D73-D74</f>
        <v>66666.666666666672</v>
      </c>
      <c r="F73" s="107">
        <f>E73-E74+F76</f>
        <v>131333.33333333334</v>
      </c>
      <c r="G73" s="107">
        <f>F73-F74+G76</f>
        <v>118000.33333333334</v>
      </c>
      <c r="H73" s="107">
        <f t="shared" ref="H73" si="22">G73-G74</f>
        <v>103250.29166666667</v>
      </c>
      <c r="I73" s="107">
        <f>H73-H74</f>
        <v>88500.25</v>
      </c>
      <c r="J73" s="107">
        <f>I73-I74</f>
        <v>73750.208333333328</v>
      </c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</row>
    <row r="74" spans="1:104" x14ac:dyDescent="0.25">
      <c r="A74" s="87" t="s">
        <v>48</v>
      </c>
      <c r="B74" s="82"/>
      <c r="C74" s="195"/>
      <c r="D74" s="164">
        <f>D73/6</f>
        <v>13333.333333333334</v>
      </c>
      <c r="E74" s="152">
        <f>E73/5</f>
        <v>13333.333333333334</v>
      </c>
      <c r="F74" s="152">
        <v>13333</v>
      </c>
      <c r="G74" s="152">
        <f>G73/8</f>
        <v>14750.041666666668</v>
      </c>
      <c r="H74" s="152">
        <f>H73/7</f>
        <v>14750.041666666668</v>
      </c>
      <c r="I74" s="152">
        <f>I73/6</f>
        <v>14750.041666666666</v>
      </c>
      <c r="J74" s="152">
        <f>J73/6</f>
        <v>12291.701388888889</v>
      </c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</row>
    <row r="75" spans="1:104" x14ac:dyDescent="0.25">
      <c r="A75" s="87" t="s">
        <v>49</v>
      </c>
      <c r="B75" s="82"/>
      <c r="C75" s="195"/>
      <c r="D75" s="249">
        <f>D73*0.05</f>
        <v>4000</v>
      </c>
      <c r="E75" s="243">
        <f t="shared" ref="E75:J75" si="23">E73*0.05</f>
        <v>3333.3333333333339</v>
      </c>
      <c r="F75" s="152">
        <f t="shared" si="23"/>
        <v>6566.6666666666679</v>
      </c>
      <c r="G75" s="152">
        <f>G73*0.05</f>
        <v>5900.0166666666673</v>
      </c>
      <c r="H75" s="152">
        <f t="shared" si="23"/>
        <v>5162.5145833333336</v>
      </c>
      <c r="I75" s="152">
        <f t="shared" si="23"/>
        <v>4425.0124999999998</v>
      </c>
      <c r="J75" s="152">
        <f t="shared" si="23"/>
        <v>3687.5104166666665</v>
      </c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</row>
    <row r="76" spans="1:104" x14ac:dyDescent="0.25">
      <c r="A76" s="12" t="s">
        <v>50</v>
      </c>
      <c r="B76" s="101"/>
      <c r="C76" s="195"/>
      <c r="D76" s="250"/>
      <c r="E76" s="152"/>
      <c r="F76" s="152">
        <f>F68-F70</f>
        <v>78000</v>
      </c>
      <c r="G76" s="152">
        <f>G68-G70</f>
        <v>0</v>
      </c>
      <c r="H76" s="152"/>
      <c r="I76" s="152"/>
      <c r="J76" s="152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</row>
    <row r="77" spans="1:104" x14ac:dyDescent="0.25">
      <c r="B77" s="96" t="s">
        <v>51</v>
      </c>
      <c r="C77" s="196"/>
      <c r="D77" s="248">
        <f>D75+D74</f>
        <v>17333.333333333336</v>
      </c>
      <c r="E77" s="89">
        <f>E74+E75</f>
        <v>16666.666666666668</v>
      </c>
      <c r="F77" s="89">
        <f t="shared" ref="F77:J77" si="24">F74+F75</f>
        <v>19899.666666666668</v>
      </c>
      <c r="G77" s="89">
        <f>G74+G75</f>
        <v>20650.058333333334</v>
      </c>
      <c r="H77" s="89">
        <f t="shared" si="24"/>
        <v>19912.556250000001</v>
      </c>
      <c r="I77" s="89">
        <f t="shared" si="24"/>
        <v>19175.054166666665</v>
      </c>
      <c r="J77" s="89">
        <f t="shared" si="24"/>
        <v>15979.211805555555</v>
      </c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</row>
    <row r="78" spans="1:104" x14ac:dyDescent="0.25">
      <c r="A78" s="97"/>
      <c r="B78" s="82"/>
      <c r="C78" s="197"/>
      <c r="D78" s="99"/>
      <c r="E78" s="98"/>
      <c r="F78" s="98"/>
      <c r="G78" s="98"/>
      <c r="H78" s="98"/>
      <c r="I78" s="98"/>
      <c r="J78" s="98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</row>
    <row r="79" spans="1:104" x14ac:dyDescent="0.25">
      <c r="A79" t="s">
        <v>52</v>
      </c>
      <c r="C79" s="198">
        <v>0.2</v>
      </c>
      <c r="D79" s="165">
        <f>((D55+D62+D66)*0.7)*C79</f>
        <v>13762</v>
      </c>
      <c r="E79" s="165">
        <f>((E55+E62+E66)*0.7)*C79</f>
        <v>13762</v>
      </c>
      <c r="F79" s="166">
        <f>((F55+F62+F66)*0.7)*C79</f>
        <v>13762</v>
      </c>
      <c r="G79" s="166">
        <f>((G55+G62+G66)*0.7)*C79</f>
        <v>9608.2000000000007</v>
      </c>
      <c r="H79" s="166">
        <f>((H55+H62+H66)*0.7)*C79</f>
        <v>11388.58</v>
      </c>
      <c r="I79" s="166">
        <f>((I55+I62+I66)*0.7)*C79</f>
        <v>11388.58</v>
      </c>
      <c r="J79" s="166">
        <f>((J55+J62+J66)*0.7)*C79</f>
        <v>11388.58</v>
      </c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</row>
    <row r="80" spans="1:104" ht="15.75" thickBot="1" x14ac:dyDescent="0.3">
      <c r="A80" s="69" t="s">
        <v>53</v>
      </c>
      <c r="B80" s="73"/>
      <c r="C80" s="199"/>
      <c r="D80" s="163">
        <f>3300*12</f>
        <v>39600</v>
      </c>
      <c r="E80" s="224">
        <f t="shared" ref="E80:J80" si="25">3300*12</f>
        <v>39600</v>
      </c>
      <c r="F80" s="225">
        <f t="shared" si="25"/>
        <v>39600</v>
      </c>
      <c r="G80" s="225">
        <f t="shared" si="25"/>
        <v>39600</v>
      </c>
      <c r="H80" s="225">
        <f t="shared" si="25"/>
        <v>39600</v>
      </c>
      <c r="I80" s="225">
        <f t="shared" si="25"/>
        <v>39600</v>
      </c>
      <c r="J80" s="226">
        <f t="shared" si="25"/>
        <v>39600</v>
      </c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</row>
    <row r="81" spans="1:104" x14ac:dyDescent="0.25">
      <c r="D81" s="102">
        <f>0-(D80+D79)</f>
        <v>-53362</v>
      </c>
      <c r="E81" s="102">
        <f>0-(E80+E79)</f>
        <v>-53362</v>
      </c>
      <c r="F81" s="102">
        <f t="shared" ref="F81:J81" si="26">0-(F80+F79)</f>
        <v>-53362</v>
      </c>
      <c r="G81" s="102">
        <f t="shared" si="26"/>
        <v>-49208.2</v>
      </c>
      <c r="H81" s="102">
        <f t="shared" si="26"/>
        <v>-50988.58</v>
      </c>
      <c r="I81" s="102">
        <f t="shared" si="26"/>
        <v>-50988.58</v>
      </c>
      <c r="J81" s="102">
        <f t="shared" si="26"/>
        <v>-50988.58</v>
      </c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</row>
    <row r="82" spans="1:104" ht="15.75" thickBot="1" x14ac:dyDescent="0.3">
      <c r="D82" s="161"/>
      <c r="E82" s="161"/>
      <c r="F82" s="161"/>
      <c r="G82" s="161"/>
      <c r="H82" s="161"/>
      <c r="I82" s="161"/>
      <c r="J82" s="161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</row>
    <row r="83" spans="1:104" ht="30.75" thickTop="1" x14ac:dyDescent="0.25">
      <c r="A83" s="10" t="s">
        <v>54</v>
      </c>
      <c r="D83" s="160">
        <f>D55+D62+D66+D71-D77+D81</f>
        <v>27604.666666666657</v>
      </c>
      <c r="E83" s="160">
        <f>E55+E62+E66+E71-E77+E81</f>
        <v>8271.3333333333285</v>
      </c>
      <c r="F83" s="160">
        <f>F55+F62+F66+F71-F77+F81+F76</f>
        <v>25038.333333333328</v>
      </c>
      <c r="G83" s="160">
        <f>G55+G62+G66+G71-G77+G81+G76</f>
        <v>-1228.2583333333314</v>
      </c>
      <c r="H83" s="160">
        <f>H55+H62+H66+H71-H77+H81</f>
        <v>10445.863749999997</v>
      </c>
      <c r="I83" s="160">
        <f>I55+I62+I66+I71-I77+I81</f>
        <v>11183.36583333333</v>
      </c>
      <c r="J83" s="160">
        <f>J55+J62+J66+J71-J77+J81</f>
        <v>14379.208194444444</v>
      </c>
      <c r="K83" s="252" t="s">
        <v>118</v>
      </c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</row>
    <row r="84" spans="1:104" hidden="1" x14ac:dyDescent="0.25">
      <c r="A84" s="108" t="s">
        <v>13</v>
      </c>
      <c r="B84" s="122" t="s">
        <v>55</v>
      </c>
      <c r="C84" s="200"/>
      <c r="D84" s="160">
        <f t="shared" ref="D84:E84" si="27">D56+D63+D67+D72-D78+D82</f>
        <v>0.25499351491569389</v>
      </c>
      <c r="E84" s="160">
        <f t="shared" si="27"/>
        <v>0.25499351491569389</v>
      </c>
      <c r="F84" s="160">
        <f t="shared" ref="F84:G84" si="28">F56+F63+F67+F72-F78+F82+F77</f>
        <v>19899.921660181582</v>
      </c>
      <c r="G84" s="160">
        <f t="shared" si="28"/>
        <v>20650.251206334488</v>
      </c>
      <c r="H84" s="160">
        <f t="shared" ref="H84:J84" si="29">H56+H63+H67+H72-H78+H82</f>
        <v>0.22072354407985956</v>
      </c>
      <c r="I84" s="160">
        <f t="shared" si="29"/>
        <v>0.22072354407985956</v>
      </c>
      <c r="J84" s="160">
        <f t="shared" si="29"/>
        <v>0.22072354407985956</v>
      </c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</row>
    <row r="85" spans="1:104" s="26" customFormat="1" hidden="1" x14ac:dyDescent="0.25">
      <c r="A85" s="52" t="s">
        <v>30</v>
      </c>
      <c r="B85" s="123" t="s">
        <v>56</v>
      </c>
      <c r="C85" s="198"/>
      <c r="D85" s="160">
        <f t="shared" ref="D85:E85" si="30">D57+D64+D68+D73-D79+D83</f>
        <v>93842.666666666657</v>
      </c>
      <c r="E85" s="160">
        <f t="shared" si="30"/>
        <v>121176</v>
      </c>
      <c r="F85" s="160">
        <f t="shared" ref="F85:G85" si="31">F57+F64+F68+F73-F79+F83+F78</f>
        <v>262609.66666666669</v>
      </c>
      <c r="G85" s="160">
        <f t="shared" si="31"/>
        <v>107163.87500000001</v>
      </c>
      <c r="H85" s="160">
        <f t="shared" ref="H85:J85" si="32">H57+H64+H68+H73-H79+H83</f>
        <v>102307.57541666666</v>
      </c>
      <c r="I85" s="160">
        <f t="shared" si="32"/>
        <v>88295.035833333328</v>
      </c>
      <c r="J85" s="160">
        <f t="shared" si="32"/>
        <v>76740.836527777778</v>
      </c>
      <c r="K85" s="10"/>
      <c r="L85" s="10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</row>
    <row r="86" spans="1:104" hidden="1" x14ac:dyDescent="0.25">
      <c r="A86" s="5"/>
      <c r="B86" s="10" t="s">
        <v>57</v>
      </c>
      <c r="C86" s="193"/>
      <c r="D86" s="160">
        <f t="shared" ref="D86:E86" si="33">D58+D65+D69+D74-D80+D84</f>
        <v>-26266.41167315175</v>
      </c>
      <c r="E86" s="160">
        <f t="shared" si="33"/>
        <v>13733.588326848252</v>
      </c>
      <c r="F86" s="160">
        <f t="shared" ref="F86:G86" si="34">F58+F65+F69+F74-F80+F84+F79</f>
        <v>7394.9216601815824</v>
      </c>
      <c r="G86" s="160">
        <f t="shared" si="34"/>
        <v>5408.4928730011561</v>
      </c>
      <c r="H86" s="160">
        <f t="shared" ref="H86:J86" si="35">H58+H65+H69+H74-H80+H84</f>
        <v>-24849.737609789252</v>
      </c>
      <c r="I86" s="160">
        <f t="shared" si="35"/>
        <v>-24849.737609789256</v>
      </c>
      <c r="J86" s="160">
        <f t="shared" si="35"/>
        <v>-27308.077887567029</v>
      </c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</row>
    <row r="87" spans="1:104" hidden="1" x14ac:dyDescent="0.25">
      <c r="D87" s="160">
        <f t="shared" ref="D87:E87" si="36">D59+D66+D70+D75-D81+D85</f>
        <v>151204.66666666666</v>
      </c>
      <c r="E87" s="160">
        <f t="shared" si="36"/>
        <v>177871.33333333334</v>
      </c>
      <c r="F87" s="160">
        <f t="shared" ref="F87:G87" si="37">F59+F66+F70+F75-F81+F85+F80</f>
        <v>404138.33333333337</v>
      </c>
      <c r="G87" s="160">
        <f t="shared" si="37"/>
        <v>201872.09166666667</v>
      </c>
      <c r="H87" s="160">
        <f t="shared" ref="H87:J87" si="38">H59+H66+H70+H75-H81+H85</f>
        <v>158458.66999999998</v>
      </c>
      <c r="I87" s="160">
        <f t="shared" si="38"/>
        <v>143708.62833333333</v>
      </c>
      <c r="J87" s="160">
        <f t="shared" si="38"/>
        <v>131416.92694444445</v>
      </c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</row>
    <row r="88" spans="1:104" ht="15.75" hidden="1" thickBot="1" x14ac:dyDescent="0.3">
      <c r="A88" s="74"/>
      <c r="B88" s="88" t="s">
        <v>58</v>
      </c>
      <c r="C88" s="190"/>
      <c r="D88" s="160">
        <f t="shared" ref="D88:E88" si="39">D60+D67+D71+D76-D82+D86</f>
        <v>-26266.41167315175</v>
      </c>
      <c r="E88" s="160">
        <f t="shared" si="39"/>
        <v>-6266.4116731517479</v>
      </c>
      <c r="F88" s="160">
        <f t="shared" ref="F88:G88" si="40">F60+F67+F71+F76-F82+F86+F81</f>
        <v>-45967.078339818414</v>
      </c>
      <c r="G88" s="160">
        <f t="shared" si="40"/>
        <v>-43799.707126998837</v>
      </c>
      <c r="H88" s="160">
        <f t="shared" ref="H88:J88" si="41">H60+H67+H71+H76-H82+H86</f>
        <v>-24849.737609789252</v>
      </c>
      <c r="I88" s="160">
        <f t="shared" si="41"/>
        <v>-24849.737609789256</v>
      </c>
      <c r="J88" s="160">
        <f t="shared" si="41"/>
        <v>-27308.077887567029</v>
      </c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</row>
    <row r="89" spans="1:104" hidden="1" x14ac:dyDescent="0.25">
      <c r="A89" s="51"/>
      <c r="B89" s="9"/>
      <c r="C89" s="201"/>
      <c r="D89" s="160">
        <f t="shared" ref="D89:E89" si="42">D61+D68+D72+D77-D83+D87</f>
        <v>140933.33333333334</v>
      </c>
      <c r="E89" s="160">
        <f t="shared" si="42"/>
        <v>246266.66666666669</v>
      </c>
      <c r="F89" s="160">
        <f t="shared" ref="F89:G89" si="43">F61+F68+F72+F77-F83+F87+F82</f>
        <v>518999.66666666669</v>
      </c>
      <c r="G89" s="160">
        <f t="shared" si="43"/>
        <v>223750.40833333333</v>
      </c>
      <c r="H89" s="160">
        <f t="shared" ref="H89:J89" si="44">H61+H68+H72+H77-H83+H87</f>
        <v>167925.36249999999</v>
      </c>
      <c r="I89" s="160">
        <f t="shared" si="44"/>
        <v>151700.31666666665</v>
      </c>
      <c r="J89" s="160">
        <f t="shared" si="44"/>
        <v>133016.93055555556</v>
      </c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</row>
    <row r="90" spans="1:104" hidden="1" x14ac:dyDescent="0.25">
      <c r="A90" s="51"/>
      <c r="B90" s="84"/>
      <c r="C90" s="189"/>
      <c r="D90" s="160">
        <f t="shared" ref="D90:E90" si="45">D62+D69+D73+D78-D84+D88</f>
        <v>53733.333333333336</v>
      </c>
      <c r="E90" s="160">
        <f t="shared" si="45"/>
        <v>100400.00000000001</v>
      </c>
      <c r="F90" s="160">
        <f t="shared" ref="F90:G90" si="46">F62+F69+F73+F78-F84+F88+F83</f>
        <v>90504.666666666672</v>
      </c>
      <c r="G90" s="160">
        <f t="shared" si="46"/>
        <v>52322.116666666683</v>
      </c>
      <c r="H90" s="160">
        <f t="shared" ref="H90:J90" si="47">H62+H69+H73+H78-H84+H88</f>
        <v>78400.333333333343</v>
      </c>
      <c r="I90" s="160">
        <f t="shared" si="47"/>
        <v>63650.291666666672</v>
      </c>
      <c r="J90" s="160">
        <f t="shared" si="47"/>
        <v>46441.909722222226</v>
      </c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</row>
    <row r="91" spans="1:104" ht="18.75" hidden="1" x14ac:dyDescent="0.3">
      <c r="A91" s="47"/>
      <c r="B91" s="114" t="s">
        <v>59</v>
      </c>
      <c r="C91" s="202"/>
      <c r="D91" s="160">
        <f t="shared" ref="D91:E91" si="48">D63+D70+D74+D79-D85+D89</f>
        <v>74186.000000000029</v>
      </c>
      <c r="E91" s="160">
        <f t="shared" si="48"/>
        <v>152186.00000000003</v>
      </c>
      <c r="F91" s="160">
        <f t="shared" ref="F91:G91" si="49">F63+F70+F74+F79-F85+F89+F84</f>
        <v>345384.9216601816</v>
      </c>
      <c r="G91" s="160">
        <f t="shared" si="49"/>
        <v>161595.02620633444</v>
      </c>
      <c r="H91" s="160">
        <f t="shared" ref="H91:J91" si="50">H63+H70+H74+H79-H85+H89</f>
        <v>91756.408750000002</v>
      </c>
      <c r="I91" s="160">
        <f t="shared" si="50"/>
        <v>89543.902499999997</v>
      </c>
      <c r="J91" s="160">
        <f t="shared" si="50"/>
        <v>79956.375416666677</v>
      </c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</row>
    <row r="92" spans="1:104" hidden="1" x14ac:dyDescent="0.25">
      <c r="A92" s="52"/>
      <c r="B92" s="53"/>
      <c r="C92" s="189"/>
      <c r="D92" s="160">
        <f t="shared" ref="D92:E92" si="51">D64+D71+D75+D80-D86+D90</f>
        <v>123599.74500648509</v>
      </c>
      <c r="E92" s="160">
        <f t="shared" si="51"/>
        <v>109599.7450064851</v>
      </c>
      <c r="F92" s="160">
        <f t="shared" ref="F92:G92" si="52">F64+F71+F75+F80-F86+F90+F85</f>
        <v>313886.07833981846</v>
      </c>
      <c r="G92" s="160">
        <f t="shared" si="52"/>
        <v>199577.51546033222</v>
      </c>
      <c r="H92" s="160">
        <f t="shared" ref="H92:J92" si="53">H64+H71+H75+H80-H86+H90</f>
        <v>148012.58552645595</v>
      </c>
      <c r="I92" s="160">
        <f t="shared" si="53"/>
        <v>132525.04177645594</v>
      </c>
      <c r="J92" s="160">
        <f t="shared" si="53"/>
        <v>117037.49802645593</v>
      </c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</row>
    <row r="93" spans="1:104" hidden="1" x14ac:dyDescent="0.25">
      <c r="A93" s="52"/>
      <c r="B93" s="53"/>
      <c r="C93" s="189"/>
      <c r="D93" s="160">
        <f t="shared" ref="D93:E93" si="54">D65+D72+D76+D81-D87+D91</f>
        <v>-130380.66666666663</v>
      </c>
      <c r="E93" s="160">
        <f t="shared" si="54"/>
        <v>-79047.333333333314</v>
      </c>
      <c r="F93" s="160">
        <f t="shared" ref="F93:G93" si="55">F65+F72+F76+F81-F87+F91+F86</f>
        <v>-26720.490012970189</v>
      </c>
      <c r="G93" s="160">
        <f t="shared" si="55"/>
        <v>-84076.772587331085</v>
      </c>
      <c r="H93" s="160">
        <f t="shared" ref="H93:J93" si="56">H65+H72+H76+H81-H87+H91</f>
        <v>-117690.84125</v>
      </c>
      <c r="I93" s="160">
        <f t="shared" si="56"/>
        <v>-105153.30583333332</v>
      </c>
      <c r="J93" s="160">
        <f t="shared" si="56"/>
        <v>-102449.13152777776</v>
      </c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</row>
    <row r="94" spans="1:104" hidden="1" x14ac:dyDescent="0.25">
      <c r="A94" s="10"/>
      <c r="B94" s="9"/>
      <c r="C94" s="203"/>
      <c r="D94" s="160">
        <f t="shared" ref="D94:E94" si="57">D66+D73+D77+D82-D88+D92</f>
        <v>247199.49001297017</v>
      </c>
      <c r="E94" s="160">
        <f t="shared" si="57"/>
        <v>199199.49001297017</v>
      </c>
      <c r="F94" s="160">
        <f t="shared" ref="F94:G94" si="58">F66+F73+F77+F82-F88+F92+F87</f>
        <v>915224.49001297029</v>
      </c>
      <c r="G94" s="160">
        <f t="shared" si="58"/>
        <v>583899.70592066436</v>
      </c>
      <c r="H94" s="160">
        <f t="shared" ref="H94:J94" si="59">H66+H73+H77+H82-H88+H92</f>
        <v>296025.1710529119</v>
      </c>
      <c r="I94" s="160">
        <f t="shared" si="59"/>
        <v>265050.08355291188</v>
      </c>
      <c r="J94" s="160">
        <f t="shared" si="59"/>
        <v>234074.99605291183</v>
      </c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</row>
    <row r="95" spans="1:104" ht="18.75" hidden="1" x14ac:dyDescent="0.3">
      <c r="A95" s="47"/>
      <c r="B95" s="48"/>
      <c r="C95" s="202"/>
      <c r="D95" s="160">
        <f t="shared" ref="D95:E95" si="60">D67+D74+D78+D83-D89+D93</f>
        <v>-230375.99999999997</v>
      </c>
      <c r="E95" s="160">
        <f t="shared" si="60"/>
        <v>-303709.33333333337</v>
      </c>
      <c r="F95" s="160">
        <f t="shared" ref="F95:G95" si="61">F67+F74+F78+F83-F89+F93+F88</f>
        <v>-553315.90168612194</v>
      </c>
      <c r="G95" s="160">
        <f t="shared" si="61"/>
        <v>-338105.10471432994</v>
      </c>
      <c r="H95" s="160">
        <f t="shared" ref="H95:J95" si="62">H67+H74+H78+H83-H89+H93</f>
        <v>-260420.29833333331</v>
      </c>
      <c r="I95" s="160">
        <f t="shared" si="62"/>
        <v>-230920.21499999997</v>
      </c>
      <c r="J95" s="160">
        <f t="shared" si="62"/>
        <v>-208795.1525</v>
      </c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</row>
    <row r="96" spans="1:104" hidden="1" x14ac:dyDescent="0.25">
      <c r="A96" s="50"/>
      <c r="B96" s="38"/>
      <c r="C96" s="185"/>
      <c r="D96" s="160">
        <f t="shared" ref="D96:E96" si="63">D68+D75+D79+D84-D90+D94</f>
        <v>211228.41167315174</v>
      </c>
      <c r="E96" s="160">
        <f t="shared" si="63"/>
        <v>175895.0783398184</v>
      </c>
      <c r="F96" s="160">
        <f t="shared" ref="F96:G96" si="64">F68+F75+F79+F84-F90+F94+F89</f>
        <v>1503948.0783398186</v>
      </c>
      <c r="G96" s="160">
        <f t="shared" si="64"/>
        <v>791486.46546033211</v>
      </c>
      <c r="H96" s="160">
        <f t="shared" ref="H96:J96" si="65">H68+H75+H79+H84-H90+H94</f>
        <v>234176.15302645596</v>
      </c>
      <c r="I96" s="160">
        <f t="shared" si="65"/>
        <v>217213.60510978929</v>
      </c>
      <c r="J96" s="160">
        <f t="shared" si="65"/>
        <v>202709.39747090035</v>
      </c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</row>
    <row r="97" spans="1:104" hidden="1" x14ac:dyDescent="0.25">
      <c r="A97" s="2"/>
      <c r="B97" s="9"/>
      <c r="C97" s="189"/>
      <c r="D97" s="160">
        <f t="shared" ref="D97:E97" si="66">D69+D76+D80+D85-D91+D95</f>
        <v>-171119.33333333334</v>
      </c>
      <c r="E97" s="160">
        <f t="shared" si="66"/>
        <v>-255119.3333333334</v>
      </c>
      <c r="F97" s="160">
        <f t="shared" ref="F97:G97" si="67">F69+F76+F80+F85-F91+F95+F90</f>
        <v>-427986.49001297017</v>
      </c>
      <c r="G97" s="160">
        <f t="shared" si="67"/>
        <v>-300614.13925399771</v>
      </c>
      <c r="H97" s="160">
        <f t="shared" ref="H97:J97" si="68">H69+H76+H80+H85-H91+H95</f>
        <v>-210269.13166666665</v>
      </c>
      <c r="I97" s="160">
        <f t="shared" si="68"/>
        <v>-192569.08166666664</v>
      </c>
      <c r="J97" s="160">
        <f t="shared" si="68"/>
        <v>-172410.6913888889</v>
      </c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</row>
    <row r="98" spans="1:104" hidden="1" x14ac:dyDescent="0.25">
      <c r="A98" s="4"/>
      <c r="B98" s="5"/>
      <c r="C98" s="193"/>
      <c r="D98" s="160">
        <f t="shared" ref="D98:E98" si="69">D70+D77+D81+D86-D92+D96</f>
        <v>25333.588326848258</v>
      </c>
      <c r="E98" s="160">
        <f t="shared" si="69"/>
        <v>43333.588326848228</v>
      </c>
      <c r="F98" s="160">
        <f t="shared" ref="F98:G98" si="70">F70+F77+F81+F86-F92+F96+F91</f>
        <v>1551379.5099870299</v>
      </c>
      <c r="G98" s="160">
        <f t="shared" si="70"/>
        <v>730354.32741266885</v>
      </c>
      <c r="H98" s="160">
        <f t="shared" ref="H98:J98" si="71">H70+H77+H81+H86-H92+H96</f>
        <v>30237.806140210771</v>
      </c>
      <c r="I98" s="160">
        <f t="shared" si="71"/>
        <v>28025.299890210765</v>
      </c>
      <c r="J98" s="160">
        <f t="shared" si="71"/>
        <v>23354.453362432949</v>
      </c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</row>
    <row r="99" spans="1:104" hidden="1" x14ac:dyDescent="0.25">
      <c r="A99" s="4"/>
      <c r="B99" s="5"/>
      <c r="C99" s="193"/>
      <c r="D99" s="160">
        <f t="shared" ref="D99:E99" si="72">D71+D78+D82+D87-D93+D97</f>
        <v>110465.99999999991</v>
      </c>
      <c r="E99" s="160">
        <f t="shared" si="72"/>
        <v>-18200.666666666744</v>
      </c>
      <c r="F99" s="160">
        <f t="shared" ref="F99:G99" si="73">F71+F78+F82+F87-F93+F97+F92</f>
        <v>238758.41167315183</v>
      </c>
      <c r="G99" s="160">
        <f t="shared" si="73"/>
        <v>184912.24046033225</v>
      </c>
      <c r="H99" s="160">
        <f t="shared" ref="H99:J99" si="74">H71+H78+H82+H87-H93+H97</f>
        <v>65880.379583333328</v>
      </c>
      <c r="I99" s="160">
        <f t="shared" si="74"/>
        <v>56292.852500000008</v>
      </c>
      <c r="J99" s="160">
        <f t="shared" si="74"/>
        <v>61455.367083333316</v>
      </c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</row>
    <row r="100" spans="1:104" hidden="1" x14ac:dyDescent="0.25">
      <c r="A100" s="2"/>
      <c r="B100" s="9"/>
      <c r="C100" s="189"/>
      <c r="D100" s="160">
        <f t="shared" ref="D100:E100" si="75">D72+D79+D83+D88-D94+D98</f>
        <v>-206765.646692607</v>
      </c>
      <c r="E100" s="160">
        <f t="shared" si="75"/>
        <v>-140098.98002594037</v>
      </c>
      <c r="F100" s="160">
        <f t="shared" ref="F100:G100" si="76">F72+F79+F83+F88-F94+F98+F93</f>
        <v>602267.78495460434</v>
      </c>
      <c r="G100" s="160">
        <f t="shared" si="76"/>
        <v>26958.083444341246</v>
      </c>
      <c r="H100" s="160">
        <f t="shared" ref="H100:J100" si="77">H72+H79+H83+H88-H94+H98</f>
        <v>-268802.65877249039</v>
      </c>
      <c r="I100" s="160">
        <f t="shared" si="77"/>
        <v>-239302.57543915705</v>
      </c>
      <c r="J100" s="160">
        <f t="shared" si="77"/>
        <v>-212260.83238360146</v>
      </c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</row>
    <row r="101" spans="1:104" hidden="1" x14ac:dyDescent="0.25">
      <c r="A101" s="4"/>
      <c r="B101" s="5"/>
      <c r="C101" s="193"/>
      <c r="D101" s="160">
        <f t="shared" ref="D101:E101" si="78">D73+D80+D84+D89-D95+D99</f>
        <v>601375.58832684811</v>
      </c>
      <c r="E101" s="160">
        <f t="shared" si="78"/>
        <v>638042.25499351486</v>
      </c>
      <c r="F101" s="160">
        <f t="shared" ref="F101:G101" si="79">F73+F80+F84+F89-F95+F99+F94</f>
        <v>2417131.7250324255</v>
      </c>
      <c r="G101" s="160">
        <f t="shared" si="79"/>
        <v>1508918.0439683278</v>
      </c>
      <c r="H101" s="160">
        <f t="shared" ref="H101:J101" si="80">H73+H80+H84+H89-H95+H99</f>
        <v>637076.5528068773</v>
      </c>
      <c r="I101" s="160">
        <f t="shared" si="80"/>
        <v>567013.85489021067</v>
      </c>
      <c r="J101" s="160">
        <f t="shared" si="80"/>
        <v>516617.87919576629</v>
      </c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</row>
    <row r="102" spans="1:104" hidden="1" x14ac:dyDescent="0.25">
      <c r="A102" s="4"/>
      <c r="B102" s="5"/>
      <c r="C102" s="193"/>
      <c r="D102" s="160">
        <f t="shared" ref="D102:E102" si="81">D74+D81+D85+D90-D96+D100</f>
        <v>-310446.72503242543</v>
      </c>
      <c r="E102" s="160">
        <f t="shared" si="81"/>
        <v>-134446.7250324254</v>
      </c>
      <c r="F102" s="160">
        <f t="shared" ref="F102:G102" si="82">F74+F81+F85+F90-F96+F100+F95</f>
        <v>-1141910.8617380029</v>
      </c>
      <c r="G102" s="160">
        <f t="shared" si="82"/>
        <v>-977605.65339698747</v>
      </c>
      <c r="H102" s="160">
        <f t="shared" ref="H102:J102" si="83">H74+H81+H85+H90-H96+H100</f>
        <v>-358509.44138227968</v>
      </c>
      <c r="I102" s="160">
        <f t="shared" si="83"/>
        <v>-340809.39138227969</v>
      </c>
      <c r="J102" s="160">
        <f t="shared" si="83"/>
        <v>-330484.3622156129</v>
      </c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</row>
    <row r="103" spans="1:104" hidden="1" x14ac:dyDescent="0.25">
      <c r="A103" s="2"/>
      <c r="B103" s="9"/>
      <c r="C103" s="189"/>
      <c r="D103" s="160">
        <f t="shared" ref="D103:E103" si="84">D75+D82+D86+D91-D97+D101</f>
        <v>824414.50998702971</v>
      </c>
      <c r="E103" s="160">
        <f t="shared" si="84"/>
        <v>1062414.5099870297</v>
      </c>
      <c r="F103" s="160">
        <f t="shared" ref="F103:G103" si="85">F75+F82+F86+F91-F97+F101+F96</f>
        <v>4708412.8033722444</v>
      </c>
      <c r="G103" s="160">
        <f t="shared" si="85"/>
        <v>2773922.1844286602</v>
      </c>
      <c r="H103" s="160">
        <f t="shared" ref="H103:J103" si="86">H75+H82+H86+H91-H97+H101</f>
        <v>919414.87019708799</v>
      </c>
      <c r="I103" s="160">
        <f t="shared" si="86"/>
        <v>828702.11394708802</v>
      </c>
      <c r="J103" s="160">
        <f t="shared" si="86"/>
        <v>745364.37853042153</v>
      </c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</row>
    <row r="104" spans="1:104" hidden="1" x14ac:dyDescent="0.25">
      <c r="A104" s="2"/>
      <c r="B104" s="9"/>
      <c r="C104" s="189"/>
      <c r="D104" s="160">
        <f t="shared" ref="D104:E104" si="87">D76+D83+D87+D92-D98+D102</f>
        <v>-33371.235019455256</v>
      </c>
      <c r="E104" s="160">
        <f t="shared" si="87"/>
        <v>117962.09831387814</v>
      </c>
      <c r="F104" s="160">
        <f t="shared" ref="F104:G104" si="88">F76+F83+F87+F92-F98+F102+F97</f>
        <v>-2300214.1167315179</v>
      </c>
      <c r="G104" s="160">
        <f t="shared" si="88"/>
        <v>-1608352.7712699885</v>
      </c>
      <c r="H104" s="160">
        <f t="shared" ref="H104:J104" si="89">H76+H83+H87+H92-H98+H102</f>
        <v>-71830.128246034496</v>
      </c>
      <c r="I104" s="160">
        <f t="shared" si="89"/>
        <v>-81417.655329367873</v>
      </c>
      <c r="J104" s="160">
        <f t="shared" si="89"/>
        <v>-91005.182412701019</v>
      </c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</row>
    <row r="105" spans="1:104" s="25" customFormat="1" hidden="1" x14ac:dyDescent="0.25">
      <c r="A105" s="18"/>
      <c r="B105" s="38"/>
      <c r="C105" s="185"/>
      <c r="D105" s="160">
        <f t="shared" ref="D105:E105" si="90">D77+D84+D88+D93-D99+D103</f>
        <v>574635.01997405966</v>
      </c>
      <c r="E105" s="160">
        <f t="shared" si="90"/>
        <v>1011968.3533073929</v>
      </c>
      <c r="F105" s="160">
        <f t="shared" ref="F105:G105" si="91">F77+F84+F88+F93-F99+F103+F98</f>
        <v>5988145.9216601821</v>
      </c>
      <c r="G105" s="160">
        <f t="shared" si="91"/>
        <v>3232788.1012063343</v>
      </c>
      <c r="H105" s="160">
        <f t="shared" ref="H105:J105" si="92">H77+H84+H88+H93-H99+H103</f>
        <v>730906.68872750946</v>
      </c>
      <c r="I105" s="160">
        <f t="shared" si="92"/>
        <v>661581.49289417616</v>
      </c>
      <c r="J105" s="160">
        <f t="shared" si="92"/>
        <v>570131.23456084309</v>
      </c>
      <c r="K105"/>
      <c r="L105"/>
      <c r="M105"/>
      <c r="N105"/>
      <c r="O105"/>
      <c r="P105"/>
      <c r="Q105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</row>
    <row r="106" spans="1:104" hidden="1" x14ac:dyDescent="0.25">
      <c r="A106" s="2"/>
      <c r="B106" s="9"/>
      <c r="C106" s="189"/>
      <c r="D106" s="160">
        <f t="shared" ref="D106:E106" si="93">D78+D85+D89+D94-D100+D104</f>
        <v>655369.90168612194</v>
      </c>
      <c r="E106" s="160">
        <f t="shared" si="93"/>
        <v>824703.23501945531</v>
      </c>
      <c r="F106" s="160">
        <f t="shared" ref="F106:G106" si="94">F78+F85+F89+F94-F100+F104+F99</f>
        <v>-966889.66666666651</v>
      </c>
      <c r="G106" s="160">
        <f t="shared" si="94"/>
        <v>-535584.62499999977</v>
      </c>
      <c r="H106" s="160">
        <f t="shared" ref="H106:J106" si="95">H78+H85+H89+H94-H100+H104</f>
        <v>763230.63949603448</v>
      </c>
      <c r="I106" s="160">
        <f t="shared" si="95"/>
        <v>662930.35616270103</v>
      </c>
      <c r="J106" s="160">
        <f t="shared" si="95"/>
        <v>565088.41310714558</v>
      </c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</row>
    <row r="107" spans="1:104" hidden="1" x14ac:dyDescent="0.25">
      <c r="A107" s="4"/>
      <c r="B107" s="5"/>
      <c r="C107" s="193"/>
      <c r="D107" s="160">
        <f t="shared" ref="D107:E107" si="96">D79+D86+D90+D95-D101+D105</f>
        <v>-215887.64669260685</v>
      </c>
      <c r="E107" s="160">
        <f t="shared" si="96"/>
        <v>198112.35330739291</v>
      </c>
      <c r="F107" s="160">
        <f t="shared" ref="F107:G107" si="97">F79+F86+F90+F95-F101+F105+F100</f>
        <v>3731627.6682230872</v>
      </c>
      <c r="G107" s="160">
        <f t="shared" si="97"/>
        <v>1480061.8455076858</v>
      </c>
      <c r="H107" s="160">
        <f t="shared" ref="H107:J107" si="98">H79+H86+H90+H95-H101+H105</f>
        <v>-101650.98668915709</v>
      </c>
      <c r="I107" s="160">
        <f t="shared" si="98"/>
        <v>-86163.442939157132</v>
      </c>
      <c r="J107" s="160">
        <f t="shared" si="98"/>
        <v>-124759.38530026795</v>
      </c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</row>
    <row r="108" spans="1:104" hidden="1" x14ac:dyDescent="0.25">
      <c r="D108" s="160">
        <f t="shared" ref="D108:E108" si="99">D80+D87+D91+D96-D102+D106</f>
        <v>1442035.7050583658</v>
      </c>
      <c r="E108" s="160">
        <f t="shared" si="99"/>
        <v>1504702.3717250326</v>
      </c>
      <c r="F108" s="160">
        <f t="shared" ref="F108:G108" si="100">F80+F87+F91+F96-F102+F106+F101</f>
        <v>4885224.2534370953</v>
      </c>
      <c r="G108" s="160">
        <f t="shared" si="100"/>
        <v>3145492.6556986487</v>
      </c>
      <c r="H108" s="160">
        <f t="shared" ref="H108:J108" si="101">H80+H87+H91+H96-H102+H106</f>
        <v>1645731.31265477</v>
      </c>
      <c r="I108" s="160">
        <f t="shared" si="101"/>
        <v>1493805.8834881033</v>
      </c>
      <c r="J108" s="160">
        <f t="shared" si="101"/>
        <v>1349255.4751547701</v>
      </c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</row>
    <row r="109" spans="1:104" x14ac:dyDescent="0.25">
      <c r="D109" s="160"/>
      <c r="E109" s="160"/>
      <c r="F109" s="160"/>
      <c r="G109" s="160"/>
      <c r="H109" s="160"/>
      <c r="I109" s="160"/>
      <c r="J109" s="160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</row>
    <row r="110" spans="1:104" x14ac:dyDescent="0.25">
      <c r="A110" s="10" t="s">
        <v>115</v>
      </c>
      <c r="D110" s="160">
        <f>Maksuvalmius!D83</f>
        <v>27604.666666666657</v>
      </c>
      <c r="E110" s="160">
        <f>Maksuvalmius!E83</f>
        <v>8271.3333333333285</v>
      </c>
      <c r="F110" s="160">
        <f>Maksuvalmius!F83</f>
        <v>25038.333333333328</v>
      </c>
      <c r="G110" s="160">
        <f>Maksuvalmius!G83</f>
        <v>24287.941666666666</v>
      </c>
      <c r="H110" s="160">
        <f>Maksuvalmius!H83</f>
        <v>37177.243750000009</v>
      </c>
      <c r="I110" s="160">
        <f>Maksuvalmius!I83</f>
        <v>37914.745833333334</v>
      </c>
      <c r="J110" s="160">
        <f>Maksuvalmius!J83</f>
        <v>41110.588194444441</v>
      </c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</row>
    <row r="111" spans="1:104" x14ac:dyDescent="0.25">
      <c r="A111" s="10" t="s">
        <v>116</v>
      </c>
      <c r="D111" s="251">
        <f>D83-D110</f>
        <v>0</v>
      </c>
      <c r="E111" s="251">
        <f t="shared" ref="E111:J111" si="102">E83-E110</f>
        <v>0</v>
      </c>
      <c r="F111" s="251">
        <f t="shared" si="102"/>
        <v>0</v>
      </c>
      <c r="G111" s="251">
        <f t="shared" si="102"/>
        <v>-25516.199999999997</v>
      </c>
      <c r="H111" s="251">
        <f t="shared" si="102"/>
        <v>-26731.380000000012</v>
      </c>
      <c r="I111" s="251">
        <f t="shared" si="102"/>
        <v>-26731.380000000005</v>
      </c>
      <c r="J111" s="251">
        <f t="shared" si="102"/>
        <v>-26731.379999999997</v>
      </c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</row>
    <row r="112" spans="1:104" x14ac:dyDescent="0.25">
      <c r="D112" s="29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</row>
    <row r="113" spans="4:104" x14ac:dyDescent="0.25">
      <c r="D113" s="29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</row>
    <row r="114" spans="4:104" x14ac:dyDescent="0.25">
      <c r="D114" s="29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</row>
    <row r="115" spans="4:104" x14ac:dyDescent="0.25">
      <c r="D115" s="29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</row>
    <row r="116" spans="4:104" x14ac:dyDescent="0.25">
      <c r="D116" s="29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</row>
    <row r="117" spans="4:104" x14ac:dyDescent="0.25">
      <c r="D117" s="29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</row>
    <row r="118" spans="4:104" x14ac:dyDescent="0.25">
      <c r="D118" s="29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</row>
    <row r="119" spans="4:104" x14ac:dyDescent="0.25">
      <c r="D119" s="29"/>
    </row>
    <row r="120" spans="4:104" x14ac:dyDescent="0.25">
      <c r="D120" s="29"/>
    </row>
    <row r="121" spans="4:104" x14ac:dyDescent="0.25">
      <c r="D121" s="29"/>
    </row>
    <row r="122" spans="4:104" x14ac:dyDescent="0.25">
      <c r="D122" s="29"/>
    </row>
    <row r="123" spans="4:104" x14ac:dyDescent="0.25">
      <c r="D123" s="29"/>
    </row>
    <row r="124" spans="4:104" x14ac:dyDescent="0.25">
      <c r="D124" s="29"/>
    </row>
    <row r="125" spans="4:104" x14ac:dyDescent="0.25">
      <c r="D125" s="29"/>
    </row>
    <row r="126" spans="4:104" x14ac:dyDescent="0.25">
      <c r="D126" s="29"/>
    </row>
    <row r="127" spans="4:104" x14ac:dyDescent="0.25">
      <c r="D127" s="29"/>
    </row>
    <row r="128" spans="4:104" x14ac:dyDescent="0.25">
      <c r="D128" s="29"/>
    </row>
    <row r="129" spans="1:104" x14ac:dyDescent="0.25">
      <c r="D129" s="29"/>
    </row>
    <row r="130" spans="1:104" s="29" customFormat="1" x14ac:dyDescent="0.25">
      <c r="A130"/>
      <c r="B130"/>
      <c r="C130" s="198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</row>
    <row r="131" spans="1:104" s="29" customFormat="1" x14ac:dyDescent="0.25">
      <c r="A131"/>
      <c r="B131"/>
      <c r="C131" s="198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</row>
    <row r="132" spans="1:104" s="29" customFormat="1" x14ac:dyDescent="0.25">
      <c r="A132"/>
      <c r="B132"/>
      <c r="C132" s="198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</row>
    <row r="133" spans="1:104" s="29" customFormat="1" x14ac:dyDescent="0.25">
      <c r="A133"/>
      <c r="B133"/>
      <c r="C133" s="198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</row>
    <row r="134" spans="1:104" s="29" customFormat="1" x14ac:dyDescent="0.25">
      <c r="A134"/>
      <c r="B134"/>
      <c r="C134" s="198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</row>
    <row r="135" spans="1:104" s="29" customFormat="1" x14ac:dyDescent="0.25">
      <c r="A135"/>
      <c r="B135"/>
      <c r="C135" s="198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</row>
    <row r="136" spans="1:104" s="29" customFormat="1" x14ac:dyDescent="0.25">
      <c r="A136"/>
      <c r="B136"/>
      <c r="C136" s="198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</row>
    <row r="137" spans="1:104" s="29" customFormat="1" x14ac:dyDescent="0.25">
      <c r="A137"/>
      <c r="B137"/>
      <c r="C137" s="198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</row>
    <row r="138" spans="1:104" s="29" customFormat="1" x14ac:dyDescent="0.25">
      <c r="A138"/>
      <c r="B138"/>
      <c r="C138" s="19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</row>
    <row r="139" spans="1:104" s="29" customFormat="1" x14ac:dyDescent="0.25">
      <c r="A139"/>
      <c r="B139"/>
      <c r="C139" s="198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</row>
    <row r="140" spans="1:104" s="29" customFormat="1" x14ac:dyDescent="0.25">
      <c r="A140"/>
      <c r="B140"/>
      <c r="C140" s="198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</row>
    <row r="141" spans="1:104" s="29" customFormat="1" x14ac:dyDescent="0.25">
      <c r="A141"/>
      <c r="B141"/>
      <c r="C141" s="198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</row>
    <row r="142" spans="1:104" s="29" customFormat="1" x14ac:dyDescent="0.25">
      <c r="A142"/>
      <c r="B142"/>
      <c r="C142" s="198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</row>
    <row r="143" spans="1:104" s="29" customFormat="1" x14ac:dyDescent="0.25">
      <c r="A143"/>
      <c r="B143"/>
      <c r="C143" s="198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</row>
    <row r="144" spans="1:104" s="29" customFormat="1" x14ac:dyDescent="0.25">
      <c r="A144"/>
      <c r="B144"/>
      <c r="C144" s="198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</row>
    <row r="145" spans="1:104" s="29" customFormat="1" x14ac:dyDescent="0.25">
      <c r="A145"/>
      <c r="B145"/>
      <c r="C145" s="198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</row>
    <row r="146" spans="1:104" s="29" customFormat="1" x14ac:dyDescent="0.25">
      <c r="A146"/>
      <c r="B146"/>
      <c r="C146" s="198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</row>
    <row r="147" spans="1:104" s="29" customFormat="1" x14ac:dyDescent="0.25">
      <c r="A147"/>
      <c r="B147"/>
      <c r="C147" s="198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</row>
    <row r="148" spans="1:104" s="29" customFormat="1" x14ac:dyDescent="0.25">
      <c r="A148"/>
      <c r="B148"/>
      <c r="C148" s="19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</row>
    <row r="149" spans="1:104" s="29" customFormat="1" x14ac:dyDescent="0.25">
      <c r="A149"/>
      <c r="B149"/>
      <c r="C149" s="198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</row>
    <row r="150" spans="1:104" s="29" customFormat="1" x14ac:dyDescent="0.25">
      <c r="A150"/>
      <c r="B150"/>
      <c r="C150" s="198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</row>
    <row r="151" spans="1:104" s="29" customFormat="1" x14ac:dyDescent="0.25">
      <c r="A151"/>
      <c r="B151"/>
      <c r="C151" s="198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</row>
    <row r="152" spans="1:104" s="29" customFormat="1" x14ac:dyDescent="0.25">
      <c r="A152"/>
      <c r="B152"/>
      <c r="C152" s="198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</row>
    <row r="153" spans="1:104" s="29" customFormat="1" x14ac:dyDescent="0.25">
      <c r="A153"/>
      <c r="B153"/>
      <c r="C153" s="198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</row>
    <row r="154" spans="1:104" s="29" customFormat="1" x14ac:dyDescent="0.25">
      <c r="A154"/>
      <c r="B154"/>
      <c r="C154" s="198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</row>
    <row r="155" spans="1:104" s="29" customFormat="1" x14ac:dyDescent="0.25">
      <c r="A155"/>
      <c r="B155"/>
      <c r="C155" s="198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</row>
    <row r="156" spans="1:104" s="29" customFormat="1" x14ac:dyDescent="0.25">
      <c r="A156"/>
      <c r="B156"/>
      <c r="C156" s="198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</row>
    <row r="157" spans="1:104" s="29" customFormat="1" x14ac:dyDescent="0.25">
      <c r="A157"/>
      <c r="B157"/>
      <c r="C157" s="198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</row>
    <row r="158" spans="1:104" s="29" customFormat="1" x14ac:dyDescent="0.25">
      <c r="A158"/>
      <c r="B158"/>
      <c r="C158" s="19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</row>
    <row r="159" spans="1:104" s="29" customFormat="1" x14ac:dyDescent="0.25">
      <c r="A159"/>
      <c r="B159"/>
      <c r="C159" s="198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</row>
    <row r="160" spans="1:104" s="29" customFormat="1" x14ac:dyDescent="0.25">
      <c r="A160"/>
      <c r="B160"/>
      <c r="C160" s="198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</row>
    <row r="161" spans="1:104" s="29" customFormat="1" x14ac:dyDescent="0.25">
      <c r="A161"/>
      <c r="B161"/>
      <c r="C161" s="198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</row>
    <row r="162" spans="1:104" s="29" customFormat="1" x14ac:dyDescent="0.25">
      <c r="A162"/>
      <c r="B162"/>
      <c r="C162" s="198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</row>
    <row r="163" spans="1:104" s="29" customFormat="1" x14ac:dyDescent="0.25">
      <c r="A163"/>
      <c r="B163"/>
      <c r="C163" s="198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</row>
    <row r="164" spans="1:104" s="29" customFormat="1" x14ac:dyDescent="0.25">
      <c r="A164"/>
      <c r="B164"/>
      <c r="C164" s="198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</row>
    <row r="165" spans="1:104" s="29" customFormat="1" x14ac:dyDescent="0.25">
      <c r="A165"/>
      <c r="B165"/>
      <c r="C165" s="198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</row>
    <row r="166" spans="1:104" s="29" customFormat="1" x14ac:dyDescent="0.25">
      <c r="A166"/>
      <c r="B166"/>
      <c r="C166" s="198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</row>
    <row r="167" spans="1:104" s="29" customFormat="1" x14ac:dyDescent="0.25">
      <c r="A167"/>
      <c r="B167"/>
      <c r="C167" s="198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</row>
    <row r="168" spans="1:104" s="29" customFormat="1" x14ac:dyDescent="0.25">
      <c r="A168"/>
      <c r="B168"/>
      <c r="C168" s="19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</row>
    <row r="169" spans="1:104" s="29" customFormat="1" x14ac:dyDescent="0.25">
      <c r="A169"/>
      <c r="B169"/>
      <c r="C169" s="198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</row>
    <row r="170" spans="1:104" s="29" customFormat="1" x14ac:dyDescent="0.25">
      <c r="A170"/>
      <c r="B170"/>
      <c r="C170" s="198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</row>
    <row r="171" spans="1:104" s="29" customFormat="1" x14ac:dyDescent="0.25">
      <c r="A171"/>
      <c r="B171"/>
      <c r="C171" s="198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</row>
    <row r="172" spans="1:104" s="29" customFormat="1" x14ac:dyDescent="0.25">
      <c r="A172"/>
      <c r="B172"/>
      <c r="C172" s="198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</row>
    <row r="173" spans="1:104" s="29" customFormat="1" x14ac:dyDescent="0.25">
      <c r="A173"/>
      <c r="B173"/>
      <c r="C173" s="198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</row>
    <row r="174" spans="1:104" s="29" customFormat="1" x14ac:dyDescent="0.25">
      <c r="A174"/>
      <c r="B174"/>
      <c r="C174" s="198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</row>
    <row r="175" spans="1:104" s="29" customFormat="1" x14ac:dyDescent="0.25">
      <c r="A175"/>
      <c r="B175"/>
      <c r="C175" s="198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</row>
    <row r="176" spans="1:104" s="29" customFormat="1" x14ac:dyDescent="0.25">
      <c r="A176"/>
      <c r="B176"/>
      <c r="C176" s="198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</row>
    <row r="177" spans="1:104" s="29" customFormat="1" x14ac:dyDescent="0.25">
      <c r="A177"/>
      <c r="B177"/>
      <c r="C177" s="198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</row>
    <row r="178" spans="1:104" s="29" customFormat="1" x14ac:dyDescent="0.25">
      <c r="A178"/>
      <c r="B178"/>
      <c r="C178" s="19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</row>
    <row r="179" spans="1:104" s="29" customFormat="1" x14ac:dyDescent="0.25">
      <c r="A179"/>
      <c r="B179"/>
      <c r="C179" s="198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</row>
    <row r="180" spans="1:104" s="29" customFormat="1" x14ac:dyDescent="0.25">
      <c r="A180"/>
      <c r="B180"/>
      <c r="C180" s="198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</row>
    <row r="181" spans="1:104" s="29" customFormat="1" x14ac:dyDescent="0.25">
      <c r="A181"/>
      <c r="B181"/>
      <c r="C181" s="198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</row>
    <row r="182" spans="1:104" s="29" customFormat="1" x14ac:dyDescent="0.25">
      <c r="A182"/>
      <c r="B182"/>
      <c r="C182" s="198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</row>
    <row r="183" spans="1:104" s="29" customFormat="1" x14ac:dyDescent="0.25">
      <c r="A183"/>
      <c r="B183"/>
      <c r="C183" s="198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</row>
    <row r="184" spans="1:104" s="29" customFormat="1" x14ac:dyDescent="0.25">
      <c r="A184"/>
      <c r="B184"/>
      <c r="C184" s="198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</row>
    <row r="185" spans="1:104" s="29" customFormat="1" x14ac:dyDescent="0.25">
      <c r="A185"/>
      <c r="B185"/>
      <c r="C185" s="198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</row>
    <row r="186" spans="1:104" s="29" customFormat="1" x14ac:dyDescent="0.25">
      <c r="A186"/>
      <c r="B186"/>
      <c r="C186" s="198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</row>
    <row r="187" spans="1:104" s="29" customFormat="1" x14ac:dyDescent="0.25">
      <c r="A187"/>
      <c r="B187"/>
      <c r="C187" s="198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</row>
    <row r="188" spans="1:104" s="29" customFormat="1" x14ac:dyDescent="0.25">
      <c r="A188"/>
      <c r="B188"/>
      <c r="C188" s="19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</row>
    <row r="189" spans="1:104" s="29" customFormat="1" x14ac:dyDescent="0.25">
      <c r="A189"/>
      <c r="B189"/>
      <c r="C189" s="198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</row>
    <row r="190" spans="1:104" s="29" customFormat="1" x14ac:dyDescent="0.25">
      <c r="A190"/>
      <c r="B190"/>
      <c r="C190" s="198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</row>
    <row r="191" spans="1:104" s="29" customFormat="1" x14ac:dyDescent="0.25">
      <c r="A191"/>
      <c r="B191"/>
      <c r="C191" s="198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</row>
    <row r="192" spans="1:104" s="29" customFormat="1" x14ac:dyDescent="0.25">
      <c r="A192"/>
      <c r="B192"/>
      <c r="C192" s="198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</row>
    <row r="193" spans="1:104" s="29" customFormat="1" x14ac:dyDescent="0.25">
      <c r="A193"/>
      <c r="B193"/>
      <c r="C193" s="198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</row>
    <row r="194" spans="1:104" s="29" customFormat="1" x14ac:dyDescent="0.25">
      <c r="A194"/>
      <c r="B194"/>
      <c r="C194" s="198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</row>
    <row r="195" spans="1:104" s="29" customFormat="1" x14ac:dyDescent="0.25">
      <c r="A195"/>
      <c r="B195"/>
      <c r="C195" s="198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</row>
    <row r="196" spans="1:104" s="29" customFormat="1" x14ac:dyDescent="0.25">
      <c r="A196"/>
      <c r="B196"/>
      <c r="C196" s="198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</row>
    <row r="197" spans="1:104" s="29" customFormat="1" x14ac:dyDescent="0.25">
      <c r="A197"/>
      <c r="B197"/>
      <c r="C197" s="198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</row>
    <row r="198" spans="1:104" s="29" customFormat="1" x14ac:dyDescent="0.25">
      <c r="A198"/>
      <c r="B198"/>
      <c r="C198" s="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</row>
    <row r="199" spans="1:104" s="29" customFormat="1" x14ac:dyDescent="0.25">
      <c r="A199"/>
      <c r="B199"/>
      <c r="C199" s="198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</row>
    <row r="200" spans="1:104" s="29" customFormat="1" x14ac:dyDescent="0.25">
      <c r="A200"/>
      <c r="B200"/>
      <c r="C200" s="198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</row>
    <row r="201" spans="1:104" s="29" customFormat="1" x14ac:dyDescent="0.25">
      <c r="A201"/>
      <c r="B201"/>
      <c r="C201" s="198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</row>
    <row r="202" spans="1:104" s="29" customFormat="1" x14ac:dyDescent="0.25">
      <c r="A202"/>
      <c r="B202"/>
      <c r="C202" s="198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</row>
    <row r="203" spans="1:104" s="29" customFormat="1" x14ac:dyDescent="0.25">
      <c r="A203"/>
      <c r="B203"/>
      <c r="C203" s="198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</row>
    <row r="204" spans="1:104" s="29" customFormat="1" x14ac:dyDescent="0.25">
      <c r="A204"/>
      <c r="B204"/>
      <c r="C204" s="198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</row>
    <row r="205" spans="1:104" s="29" customFormat="1" x14ac:dyDescent="0.25">
      <c r="A205"/>
      <c r="B205"/>
      <c r="C205" s="198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</row>
    <row r="206" spans="1:104" s="29" customFormat="1" x14ac:dyDescent="0.25">
      <c r="A206"/>
      <c r="B206"/>
      <c r="C206" s="198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</row>
    <row r="207" spans="1:104" s="29" customFormat="1" x14ac:dyDescent="0.25">
      <c r="A207"/>
      <c r="B207"/>
      <c r="C207" s="198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</row>
    <row r="208" spans="1:104" s="29" customFormat="1" x14ac:dyDescent="0.25">
      <c r="A208"/>
      <c r="B208"/>
      <c r="C208" s="19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</row>
    <row r="209" spans="1:104" s="29" customFormat="1" x14ac:dyDescent="0.25">
      <c r="A209"/>
      <c r="B209"/>
      <c r="C209" s="198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</row>
    <row r="210" spans="1:104" s="29" customFormat="1" x14ac:dyDescent="0.25">
      <c r="A210"/>
      <c r="B210"/>
      <c r="C210" s="198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</row>
    <row r="211" spans="1:104" s="29" customFormat="1" x14ac:dyDescent="0.25">
      <c r="A211"/>
      <c r="B211"/>
      <c r="C211" s="198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</row>
    <row r="212" spans="1:104" s="29" customFormat="1" x14ac:dyDescent="0.25">
      <c r="A212"/>
      <c r="B212"/>
      <c r="C212" s="198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</row>
    <row r="213" spans="1:104" s="29" customFormat="1" x14ac:dyDescent="0.25">
      <c r="A213"/>
      <c r="B213"/>
      <c r="C213" s="198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</row>
    <row r="214" spans="1:104" s="29" customFormat="1" x14ac:dyDescent="0.25">
      <c r="A214"/>
      <c r="B214"/>
      <c r="C214" s="198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</row>
    <row r="215" spans="1:104" s="29" customFormat="1" x14ac:dyDescent="0.25">
      <c r="A215"/>
      <c r="B215"/>
      <c r="C215" s="198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</row>
    <row r="216" spans="1:104" s="29" customFormat="1" x14ac:dyDescent="0.25">
      <c r="A216"/>
      <c r="B216"/>
      <c r="C216" s="198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</row>
    <row r="217" spans="1:104" s="29" customFormat="1" x14ac:dyDescent="0.25">
      <c r="A217"/>
      <c r="B217"/>
      <c r="C217" s="198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</row>
    <row r="218" spans="1:104" s="29" customFormat="1" x14ac:dyDescent="0.25">
      <c r="A218"/>
      <c r="B218"/>
      <c r="C218" s="19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</row>
    <row r="219" spans="1:104" s="29" customFormat="1" x14ac:dyDescent="0.25">
      <c r="A219"/>
      <c r="B219"/>
      <c r="C219" s="198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</row>
    <row r="220" spans="1:104" s="29" customFormat="1" x14ac:dyDescent="0.25">
      <c r="A220"/>
      <c r="B220"/>
      <c r="C220" s="198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</row>
    <row r="221" spans="1:104" s="29" customFormat="1" x14ac:dyDescent="0.25">
      <c r="A221"/>
      <c r="B221"/>
      <c r="C221" s="198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</row>
    <row r="222" spans="1:104" s="29" customFormat="1" x14ac:dyDescent="0.25">
      <c r="A222"/>
      <c r="B222"/>
      <c r="C222" s="198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</row>
    <row r="223" spans="1:104" s="29" customFormat="1" x14ac:dyDescent="0.25">
      <c r="A223"/>
      <c r="B223"/>
      <c r="C223" s="198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</row>
    <row r="224" spans="1:104" s="29" customFormat="1" x14ac:dyDescent="0.25">
      <c r="A224"/>
      <c r="B224"/>
      <c r="C224" s="198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</row>
    <row r="225" spans="1:104" s="29" customFormat="1" x14ac:dyDescent="0.25">
      <c r="A225"/>
      <c r="B225"/>
      <c r="C225" s="198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</row>
    <row r="226" spans="1:104" s="29" customFormat="1" x14ac:dyDescent="0.25">
      <c r="A226"/>
      <c r="B226"/>
      <c r="C226" s="198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</row>
    <row r="227" spans="1:104" s="29" customFormat="1" x14ac:dyDescent="0.25">
      <c r="A227"/>
      <c r="B227"/>
      <c r="C227" s="198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</row>
    <row r="228" spans="1:104" s="29" customFormat="1" x14ac:dyDescent="0.25">
      <c r="A228"/>
      <c r="B228"/>
      <c r="C228" s="19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</row>
    <row r="229" spans="1:104" s="29" customFormat="1" x14ac:dyDescent="0.25">
      <c r="A229"/>
      <c r="B229"/>
      <c r="C229" s="198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</row>
    <row r="230" spans="1:104" s="29" customFormat="1" x14ac:dyDescent="0.25">
      <c r="A230"/>
      <c r="B230"/>
      <c r="C230" s="198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</row>
    <row r="231" spans="1:104" s="29" customFormat="1" x14ac:dyDescent="0.25">
      <c r="A231"/>
      <c r="B231"/>
      <c r="C231" s="198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</row>
    <row r="232" spans="1:104" s="29" customFormat="1" x14ac:dyDescent="0.25">
      <c r="A232"/>
      <c r="B232"/>
      <c r="C232" s="198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</row>
    <row r="233" spans="1:104" s="29" customFormat="1" x14ac:dyDescent="0.25">
      <c r="A233"/>
      <c r="B233"/>
      <c r="C233" s="198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</row>
    <row r="234" spans="1:104" s="29" customFormat="1" x14ac:dyDescent="0.25">
      <c r="A234"/>
      <c r="B234"/>
      <c r="C234" s="198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</row>
    <row r="235" spans="1:104" s="29" customFormat="1" x14ac:dyDescent="0.25">
      <c r="A235"/>
      <c r="B235"/>
      <c r="C235" s="198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</row>
    <row r="236" spans="1:104" s="29" customFormat="1" x14ac:dyDescent="0.25">
      <c r="A236"/>
      <c r="B236"/>
      <c r="C236" s="198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</row>
    <row r="237" spans="1:104" s="29" customFormat="1" x14ac:dyDescent="0.25">
      <c r="A237"/>
      <c r="B237"/>
      <c r="C237" s="198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</row>
    <row r="238" spans="1:104" s="29" customFormat="1" x14ac:dyDescent="0.25">
      <c r="A238"/>
      <c r="B238"/>
      <c r="C238" s="19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</row>
    <row r="239" spans="1:104" s="29" customFormat="1" x14ac:dyDescent="0.25">
      <c r="A239"/>
      <c r="B239"/>
      <c r="C239" s="198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</row>
    <row r="240" spans="1:104" s="29" customFormat="1" x14ac:dyDescent="0.25">
      <c r="A240"/>
      <c r="B240"/>
      <c r="C240" s="198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</row>
    <row r="241" spans="1:104" s="29" customFormat="1" x14ac:dyDescent="0.25">
      <c r="A241"/>
      <c r="B241"/>
      <c r="C241" s="198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</row>
    <row r="242" spans="1:104" s="29" customFormat="1" x14ac:dyDescent="0.25">
      <c r="A242"/>
      <c r="B242"/>
      <c r="C242" s="198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</row>
    <row r="243" spans="1:104" s="29" customFormat="1" x14ac:dyDescent="0.25">
      <c r="A243"/>
      <c r="B243"/>
      <c r="C243" s="198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</row>
    <row r="244" spans="1:104" s="29" customFormat="1" x14ac:dyDescent="0.25">
      <c r="A244"/>
      <c r="B244"/>
      <c r="C244" s="198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</row>
    <row r="245" spans="1:104" s="29" customFormat="1" x14ac:dyDescent="0.25">
      <c r="A245"/>
      <c r="B245"/>
      <c r="C245" s="198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</row>
    <row r="246" spans="1:104" s="29" customFormat="1" x14ac:dyDescent="0.25">
      <c r="A246"/>
      <c r="B246"/>
      <c r="C246" s="198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</row>
    <row r="247" spans="1:104" s="29" customFormat="1" x14ac:dyDescent="0.25">
      <c r="A247"/>
      <c r="B247"/>
      <c r="C247" s="198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</row>
    <row r="248" spans="1:104" s="29" customFormat="1" x14ac:dyDescent="0.25">
      <c r="A248"/>
      <c r="B248"/>
      <c r="C248" s="19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</row>
    <row r="249" spans="1:104" s="29" customFormat="1" x14ac:dyDescent="0.25">
      <c r="A249"/>
      <c r="B249"/>
      <c r="C249" s="198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</row>
    <row r="250" spans="1:104" s="29" customFormat="1" x14ac:dyDescent="0.25">
      <c r="A250"/>
      <c r="B250"/>
      <c r="C250" s="198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</row>
    <row r="251" spans="1:104" s="29" customFormat="1" x14ac:dyDescent="0.25">
      <c r="A251"/>
      <c r="B251"/>
      <c r="C251" s="198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</row>
    <row r="252" spans="1:104" s="29" customFormat="1" x14ac:dyDescent="0.25">
      <c r="A252"/>
      <c r="B252"/>
      <c r="C252" s="198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</row>
    <row r="253" spans="1:104" s="29" customFormat="1" x14ac:dyDescent="0.25">
      <c r="A253"/>
      <c r="B253"/>
      <c r="C253" s="198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</row>
    <row r="254" spans="1:104" s="29" customFormat="1" x14ac:dyDescent="0.25">
      <c r="A254"/>
      <c r="B254"/>
      <c r="C254" s="198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</row>
    <row r="255" spans="1:104" s="29" customFormat="1" x14ac:dyDescent="0.25">
      <c r="A255"/>
      <c r="B255"/>
      <c r="C255" s="198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</row>
    <row r="256" spans="1:104" s="29" customFormat="1" x14ac:dyDescent="0.25">
      <c r="A256"/>
      <c r="B256"/>
      <c r="C256" s="198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</row>
    <row r="257" spans="1:104" s="29" customFormat="1" x14ac:dyDescent="0.25">
      <c r="A257"/>
      <c r="B257"/>
      <c r="C257" s="198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</row>
    <row r="258" spans="1:104" s="29" customFormat="1" x14ac:dyDescent="0.25">
      <c r="A258"/>
      <c r="B258"/>
      <c r="C258" s="19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</row>
    <row r="259" spans="1:104" s="29" customFormat="1" x14ac:dyDescent="0.25">
      <c r="A259"/>
      <c r="B259"/>
      <c r="C259" s="198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</row>
    <row r="260" spans="1:104" s="29" customFormat="1" x14ac:dyDescent="0.25">
      <c r="A260"/>
      <c r="B260"/>
      <c r="C260" s="198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</row>
    <row r="261" spans="1:104" s="29" customFormat="1" x14ac:dyDescent="0.25">
      <c r="A261"/>
      <c r="B261"/>
      <c r="C261" s="198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</row>
    <row r="262" spans="1:104" s="29" customFormat="1" x14ac:dyDescent="0.25">
      <c r="A262"/>
      <c r="B262"/>
      <c r="C262" s="198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</row>
    <row r="263" spans="1:104" s="29" customFormat="1" x14ac:dyDescent="0.25">
      <c r="A263"/>
      <c r="B263"/>
      <c r="C263" s="198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</row>
    <row r="264" spans="1:104" s="29" customFormat="1" x14ac:dyDescent="0.25">
      <c r="A264"/>
      <c r="B264"/>
      <c r="C264" s="198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</row>
    <row r="265" spans="1:104" s="29" customFormat="1" x14ac:dyDescent="0.25">
      <c r="A265"/>
      <c r="B265"/>
      <c r="C265" s="198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</row>
    <row r="266" spans="1:104" s="29" customFormat="1" x14ac:dyDescent="0.25">
      <c r="A266"/>
      <c r="B266"/>
      <c r="C266" s="198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</row>
    <row r="267" spans="1:104" s="29" customFormat="1" x14ac:dyDescent="0.25">
      <c r="A267"/>
      <c r="B267"/>
      <c r="C267" s="198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</row>
    <row r="268" spans="1:104" s="29" customFormat="1" x14ac:dyDescent="0.25">
      <c r="A268"/>
      <c r="B268"/>
      <c r="C268" s="19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</row>
    <row r="269" spans="1:104" s="29" customFormat="1" x14ac:dyDescent="0.25">
      <c r="A269"/>
      <c r="B269"/>
      <c r="C269" s="198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</row>
    <row r="270" spans="1:104" s="29" customFormat="1" x14ac:dyDescent="0.25">
      <c r="A270"/>
      <c r="B270"/>
      <c r="C270" s="198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</row>
    <row r="271" spans="1:104" s="29" customFormat="1" x14ac:dyDescent="0.25">
      <c r="A271"/>
      <c r="B271"/>
      <c r="C271" s="198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</row>
    <row r="272" spans="1:104" s="29" customFormat="1" x14ac:dyDescent="0.25">
      <c r="A272"/>
      <c r="B272"/>
      <c r="C272" s="198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</row>
    <row r="273" spans="1:104" s="29" customFormat="1" x14ac:dyDescent="0.25">
      <c r="A273"/>
      <c r="B273"/>
      <c r="C273" s="198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</row>
    <row r="274" spans="1:104" s="29" customFormat="1" x14ac:dyDescent="0.25">
      <c r="A274"/>
      <c r="B274"/>
      <c r="C274" s="198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</row>
    <row r="275" spans="1:104" s="29" customFormat="1" x14ac:dyDescent="0.25">
      <c r="A275"/>
      <c r="B275"/>
      <c r="C275" s="198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</row>
    <row r="276" spans="1:104" s="29" customFormat="1" x14ac:dyDescent="0.25">
      <c r="A276"/>
      <c r="B276"/>
      <c r="C276" s="198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</row>
    <row r="277" spans="1:104" s="29" customFormat="1" x14ac:dyDescent="0.25">
      <c r="A277"/>
      <c r="B277"/>
      <c r="C277" s="198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</row>
    <row r="278" spans="1:104" s="29" customFormat="1" x14ac:dyDescent="0.25">
      <c r="A278"/>
      <c r="B278"/>
      <c r="C278" s="19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</row>
    <row r="279" spans="1:104" s="29" customFormat="1" x14ac:dyDescent="0.25">
      <c r="A279"/>
      <c r="B279"/>
      <c r="C279" s="198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</row>
    <row r="280" spans="1:104" s="29" customFormat="1" x14ac:dyDescent="0.25">
      <c r="A280"/>
      <c r="B280"/>
      <c r="C280" s="198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</row>
    <row r="281" spans="1:104" s="29" customFormat="1" x14ac:dyDescent="0.25">
      <c r="A281"/>
      <c r="B281"/>
      <c r="C281" s="198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</row>
    <row r="282" spans="1:104" s="29" customFormat="1" x14ac:dyDescent="0.25">
      <c r="A282"/>
      <c r="B282"/>
      <c r="C282" s="198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</row>
    <row r="283" spans="1:104" s="29" customFormat="1" x14ac:dyDescent="0.25">
      <c r="A283"/>
      <c r="B283"/>
      <c r="C283" s="198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</row>
    <row r="284" spans="1:104" s="29" customFormat="1" x14ac:dyDescent="0.25">
      <c r="A284"/>
      <c r="B284"/>
      <c r="C284" s="198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</row>
    <row r="285" spans="1:104" s="29" customFormat="1" x14ac:dyDescent="0.25">
      <c r="A285"/>
      <c r="B285"/>
      <c r="C285" s="198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</row>
    <row r="286" spans="1:104" s="29" customFormat="1" x14ac:dyDescent="0.25">
      <c r="A286"/>
      <c r="B286"/>
      <c r="C286" s="198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</row>
    <row r="287" spans="1:104" s="29" customFormat="1" x14ac:dyDescent="0.25">
      <c r="A287"/>
      <c r="B287"/>
      <c r="C287" s="198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</row>
    <row r="288" spans="1:104" s="29" customFormat="1" x14ac:dyDescent="0.25">
      <c r="A288"/>
      <c r="B288"/>
      <c r="C288" s="19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</row>
    <row r="289" spans="1:104" s="29" customFormat="1" x14ac:dyDescent="0.25">
      <c r="A289"/>
      <c r="B289"/>
      <c r="C289" s="198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</row>
    <row r="290" spans="1:104" s="29" customFormat="1" x14ac:dyDescent="0.25">
      <c r="A290"/>
      <c r="B290"/>
      <c r="C290" s="198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</row>
    <row r="291" spans="1:104" s="29" customFormat="1" x14ac:dyDescent="0.25">
      <c r="A291"/>
      <c r="B291"/>
      <c r="C291" s="198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</row>
    <row r="292" spans="1:104" s="29" customFormat="1" x14ac:dyDescent="0.25">
      <c r="A292"/>
      <c r="B292"/>
      <c r="C292" s="198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</row>
    <row r="293" spans="1:104" s="29" customFormat="1" x14ac:dyDescent="0.25">
      <c r="A293"/>
      <c r="B293"/>
      <c r="C293" s="198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</row>
    <row r="294" spans="1:104" s="29" customFormat="1" x14ac:dyDescent="0.25">
      <c r="A294"/>
      <c r="B294"/>
      <c r="C294" s="198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</row>
    <row r="295" spans="1:104" s="29" customFormat="1" x14ac:dyDescent="0.25">
      <c r="A295"/>
      <c r="B295"/>
      <c r="C295" s="198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</row>
    <row r="296" spans="1:104" s="29" customFormat="1" x14ac:dyDescent="0.25">
      <c r="A296"/>
      <c r="B296"/>
      <c r="C296" s="198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</row>
    <row r="297" spans="1:104" s="29" customFormat="1" x14ac:dyDescent="0.25">
      <c r="A297"/>
      <c r="B297"/>
      <c r="C297" s="198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</row>
    <row r="298" spans="1:104" s="29" customFormat="1" x14ac:dyDescent="0.25">
      <c r="A298"/>
      <c r="B298"/>
      <c r="C298" s="1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</row>
    <row r="299" spans="1:104" s="29" customFormat="1" x14ac:dyDescent="0.25">
      <c r="A299"/>
      <c r="B299"/>
      <c r="C299" s="198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</row>
    <row r="300" spans="1:104" s="29" customFormat="1" x14ac:dyDescent="0.25">
      <c r="A300"/>
      <c r="B300"/>
      <c r="C300" s="198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</row>
    <row r="301" spans="1:104" s="29" customFormat="1" x14ac:dyDescent="0.25">
      <c r="A301"/>
      <c r="B301"/>
      <c r="C301" s="198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</row>
    <row r="302" spans="1:104" s="29" customFormat="1" x14ac:dyDescent="0.25">
      <c r="A302"/>
      <c r="B302"/>
      <c r="C302" s="198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</row>
    <row r="303" spans="1:104" s="29" customFormat="1" x14ac:dyDescent="0.25">
      <c r="A303"/>
      <c r="B303"/>
      <c r="C303" s="198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</row>
    <row r="304" spans="1:104" s="29" customFormat="1" x14ac:dyDescent="0.25">
      <c r="A304"/>
      <c r="B304"/>
      <c r="C304" s="198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</row>
    <row r="305" spans="1:104" s="29" customFormat="1" x14ac:dyDescent="0.25">
      <c r="A305"/>
      <c r="B305"/>
      <c r="C305" s="198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</row>
    <row r="306" spans="1:104" s="29" customFormat="1" x14ac:dyDescent="0.25">
      <c r="A306"/>
      <c r="B306"/>
      <c r="C306" s="198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</row>
    <row r="307" spans="1:104" s="29" customFormat="1" x14ac:dyDescent="0.25">
      <c r="A307"/>
      <c r="B307"/>
      <c r="C307" s="198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</row>
    <row r="308" spans="1:104" s="29" customFormat="1" x14ac:dyDescent="0.25">
      <c r="A308"/>
      <c r="B308"/>
      <c r="C308" s="19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</row>
    <row r="309" spans="1:104" s="29" customFormat="1" x14ac:dyDescent="0.25">
      <c r="A309"/>
      <c r="B309"/>
      <c r="C309" s="198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</row>
    <row r="310" spans="1:104" s="29" customFormat="1" x14ac:dyDescent="0.25">
      <c r="A310"/>
      <c r="B310"/>
      <c r="C310" s="198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</row>
    <row r="311" spans="1:104" s="29" customFormat="1" x14ac:dyDescent="0.25">
      <c r="A311"/>
      <c r="B311"/>
      <c r="C311" s="198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</row>
    <row r="312" spans="1:104" s="29" customFormat="1" x14ac:dyDescent="0.25">
      <c r="A312"/>
      <c r="B312"/>
      <c r="C312" s="198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</row>
    <row r="313" spans="1:104" s="29" customFormat="1" x14ac:dyDescent="0.25">
      <c r="A313"/>
      <c r="B313"/>
      <c r="C313" s="198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</row>
    <row r="314" spans="1:104" s="29" customFormat="1" x14ac:dyDescent="0.25">
      <c r="A314"/>
      <c r="B314"/>
      <c r="C314" s="198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</row>
    <row r="315" spans="1:104" s="29" customFormat="1" x14ac:dyDescent="0.25">
      <c r="A315"/>
      <c r="B315"/>
      <c r="C315" s="198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</row>
    <row r="316" spans="1:104" s="29" customFormat="1" x14ac:dyDescent="0.25">
      <c r="A316"/>
      <c r="B316"/>
      <c r="C316" s="198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</row>
    <row r="317" spans="1:104" s="29" customFormat="1" x14ac:dyDescent="0.25">
      <c r="A317"/>
      <c r="B317"/>
      <c r="C317" s="198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</row>
    <row r="318" spans="1:104" s="29" customFormat="1" x14ac:dyDescent="0.25">
      <c r="A318"/>
      <c r="B318"/>
      <c r="C318" s="19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</row>
    <row r="319" spans="1:104" s="29" customFormat="1" x14ac:dyDescent="0.25">
      <c r="A319"/>
      <c r="B319"/>
      <c r="C319" s="198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</row>
    <row r="320" spans="1:104" s="29" customFormat="1" x14ac:dyDescent="0.25">
      <c r="A320"/>
      <c r="B320"/>
      <c r="C320" s="198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</row>
    <row r="321" spans="1:104" s="29" customFormat="1" x14ac:dyDescent="0.25">
      <c r="A321"/>
      <c r="B321"/>
      <c r="C321" s="198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</row>
    <row r="322" spans="1:104" s="29" customFormat="1" x14ac:dyDescent="0.25">
      <c r="A322"/>
      <c r="B322"/>
      <c r="C322" s="198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</row>
    <row r="323" spans="1:104" s="29" customFormat="1" x14ac:dyDescent="0.25">
      <c r="A323"/>
      <c r="B323"/>
      <c r="C323" s="198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</row>
    <row r="324" spans="1:104" s="29" customFormat="1" x14ac:dyDescent="0.25">
      <c r="A324"/>
      <c r="B324"/>
      <c r="C324" s="198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</row>
    <row r="325" spans="1:104" s="29" customFormat="1" x14ac:dyDescent="0.25">
      <c r="A325"/>
      <c r="B325"/>
      <c r="C325" s="198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</row>
    <row r="326" spans="1:104" s="29" customFormat="1" x14ac:dyDescent="0.25">
      <c r="A326"/>
      <c r="B326"/>
      <c r="C326" s="198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</row>
    <row r="327" spans="1:104" s="29" customFormat="1" x14ac:dyDescent="0.25">
      <c r="A327"/>
      <c r="B327"/>
      <c r="C327" s="198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</row>
    <row r="328" spans="1:104" s="29" customFormat="1" x14ac:dyDescent="0.25">
      <c r="A328"/>
      <c r="B328"/>
      <c r="C328" s="19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</row>
    <row r="329" spans="1:104" s="29" customFormat="1" x14ac:dyDescent="0.25">
      <c r="A329"/>
      <c r="B329"/>
      <c r="C329" s="198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</row>
    <row r="330" spans="1:104" s="29" customFormat="1" x14ac:dyDescent="0.25">
      <c r="A330"/>
      <c r="B330"/>
      <c r="C330" s="198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</row>
    <row r="331" spans="1:104" s="29" customFormat="1" x14ac:dyDescent="0.25">
      <c r="A331"/>
      <c r="B331"/>
      <c r="C331" s="198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</row>
    <row r="332" spans="1:104" s="29" customFormat="1" x14ac:dyDescent="0.25">
      <c r="A332"/>
      <c r="B332"/>
      <c r="C332" s="198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</row>
    <row r="333" spans="1:104" s="29" customFormat="1" x14ac:dyDescent="0.25">
      <c r="A333"/>
      <c r="B333"/>
      <c r="C333" s="198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</row>
    <row r="334" spans="1:104" s="29" customFormat="1" x14ac:dyDescent="0.25">
      <c r="A334"/>
      <c r="B334"/>
      <c r="C334" s="198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</row>
    <row r="335" spans="1:104" s="29" customFormat="1" x14ac:dyDescent="0.25">
      <c r="A335"/>
      <c r="B335"/>
      <c r="C335" s="198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</row>
    <row r="336" spans="1:104" s="29" customFormat="1" x14ac:dyDescent="0.25">
      <c r="A336"/>
      <c r="B336"/>
      <c r="C336" s="198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</row>
    <row r="337" spans="1:104" s="29" customFormat="1" x14ac:dyDescent="0.25">
      <c r="A337"/>
      <c r="B337"/>
      <c r="C337" s="198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</row>
    <row r="338" spans="1:104" s="29" customFormat="1" x14ac:dyDescent="0.25">
      <c r="A338"/>
      <c r="B338"/>
      <c r="C338" s="19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</row>
    <row r="339" spans="1:104" s="29" customFormat="1" x14ac:dyDescent="0.25">
      <c r="A339"/>
      <c r="B339"/>
      <c r="C339" s="198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</row>
    <row r="340" spans="1:104" s="29" customFormat="1" x14ac:dyDescent="0.25">
      <c r="A340"/>
      <c r="B340"/>
      <c r="C340" s="198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</row>
    <row r="341" spans="1:104" s="29" customFormat="1" x14ac:dyDescent="0.25">
      <c r="A341"/>
      <c r="B341"/>
      <c r="C341" s="198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</row>
    <row r="342" spans="1:104" s="29" customFormat="1" x14ac:dyDescent="0.25">
      <c r="A342"/>
      <c r="B342"/>
      <c r="C342" s="198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</row>
    <row r="343" spans="1:104" s="29" customFormat="1" x14ac:dyDescent="0.25">
      <c r="A343"/>
      <c r="B343"/>
      <c r="C343" s="198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</row>
    <row r="344" spans="1:104" s="29" customFormat="1" x14ac:dyDescent="0.25">
      <c r="A344"/>
      <c r="B344"/>
      <c r="C344" s="198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</row>
    <row r="345" spans="1:104" s="29" customFormat="1" x14ac:dyDescent="0.25">
      <c r="A345"/>
      <c r="B345"/>
      <c r="C345" s="198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</row>
    <row r="346" spans="1:104" s="29" customFormat="1" x14ac:dyDescent="0.25">
      <c r="A346"/>
      <c r="B346"/>
      <c r="C346" s="198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</row>
    <row r="347" spans="1:104" s="29" customFormat="1" x14ac:dyDescent="0.25">
      <c r="A347"/>
      <c r="B347"/>
      <c r="C347" s="198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</row>
    <row r="348" spans="1:104" s="29" customFormat="1" x14ac:dyDescent="0.25">
      <c r="A348"/>
      <c r="B348"/>
      <c r="C348" s="19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</row>
    <row r="349" spans="1:104" s="29" customFormat="1" x14ac:dyDescent="0.25">
      <c r="A349"/>
      <c r="B349"/>
      <c r="C349" s="198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</row>
    <row r="350" spans="1:104" s="29" customFormat="1" x14ac:dyDescent="0.25">
      <c r="A350"/>
      <c r="B350"/>
      <c r="C350" s="198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</row>
    <row r="351" spans="1:104" s="29" customFormat="1" x14ac:dyDescent="0.25">
      <c r="A351"/>
      <c r="B351"/>
      <c r="C351" s="198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</row>
    <row r="352" spans="1:104" s="29" customFormat="1" x14ac:dyDescent="0.25">
      <c r="A352"/>
      <c r="B352"/>
      <c r="C352" s="198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</row>
    <row r="353" spans="1:104" s="29" customFormat="1" x14ac:dyDescent="0.25">
      <c r="A353"/>
      <c r="B353"/>
      <c r="C353" s="198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</row>
    <row r="354" spans="1:104" s="29" customFormat="1" x14ac:dyDescent="0.25">
      <c r="A354"/>
      <c r="B354"/>
      <c r="C354" s="198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</row>
    <row r="355" spans="1:104" s="29" customFormat="1" x14ac:dyDescent="0.25">
      <c r="A355"/>
      <c r="B355"/>
      <c r="C355" s="198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</row>
    <row r="356" spans="1:104" s="29" customFormat="1" x14ac:dyDescent="0.25">
      <c r="A356"/>
      <c r="B356"/>
      <c r="C356" s="198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</row>
    <row r="357" spans="1:104" s="29" customFormat="1" x14ac:dyDescent="0.25">
      <c r="A357"/>
      <c r="B357"/>
      <c r="C357" s="198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</row>
    <row r="358" spans="1:104" s="29" customFormat="1" x14ac:dyDescent="0.25">
      <c r="A358"/>
      <c r="B358"/>
      <c r="C358" s="19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</row>
    <row r="359" spans="1:104" s="29" customFormat="1" x14ac:dyDescent="0.25">
      <c r="A359"/>
      <c r="B359"/>
      <c r="C359" s="198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</row>
    <row r="360" spans="1:104" s="29" customFormat="1" x14ac:dyDescent="0.25">
      <c r="A360"/>
      <c r="B360"/>
      <c r="C360" s="198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</row>
    <row r="361" spans="1:104" s="29" customFormat="1" x14ac:dyDescent="0.25">
      <c r="A361"/>
      <c r="B361"/>
      <c r="C361" s="198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</row>
    <row r="362" spans="1:104" s="29" customFormat="1" x14ac:dyDescent="0.25">
      <c r="A362"/>
      <c r="B362"/>
      <c r="C362" s="198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</row>
    <row r="363" spans="1:104" s="29" customFormat="1" x14ac:dyDescent="0.25">
      <c r="A363"/>
      <c r="B363"/>
      <c r="C363" s="198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</row>
    <row r="364" spans="1:104" s="29" customFormat="1" x14ac:dyDescent="0.25">
      <c r="A364"/>
      <c r="B364"/>
      <c r="C364" s="198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</row>
    <row r="365" spans="1:104" s="29" customFormat="1" x14ac:dyDescent="0.25">
      <c r="A365"/>
      <c r="B365"/>
      <c r="C365" s="198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</row>
    <row r="366" spans="1:104" s="29" customFormat="1" x14ac:dyDescent="0.25">
      <c r="A366"/>
      <c r="B366"/>
      <c r="C366" s="198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</row>
    <row r="367" spans="1:104" s="29" customFormat="1" x14ac:dyDescent="0.25">
      <c r="A367"/>
      <c r="B367"/>
      <c r="C367" s="198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</row>
    <row r="368" spans="1:104" s="29" customFormat="1" x14ac:dyDescent="0.25">
      <c r="A368"/>
      <c r="B368"/>
      <c r="C368" s="19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</row>
    <row r="369" spans="1:104" s="29" customFormat="1" x14ac:dyDescent="0.25">
      <c r="A369"/>
      <c r="B369"/>
      <c r="C369" s="198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</row>
    <row r="370" spans="1:104" s="29" customFormat="1" x14ac:dyDescent="0.25">
      <c r="A370"/>
      <c r="B370"/>
      <c r="C370" s="198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</row>
    <row r="371" spans="1:104" s="29" customFormat="1" x14ac:dyDescent="0.25">
      <c r="A371"/>
      <c r="B371"/>
      <c r="C371" s="198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</row>
    <row r="372" spans="1:104" s="29" customFormat="1" x14ac:dyDescent="0.25">
      <c r="A372"/>
      <c r="B372"/>
      <c r="C372" s="198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</row>
    <row r="373" spans="1:104" s="29" customFormat="1" x14ac:dyDescent="0.25">
      <c r="A373"/>
      <c r="B373"/>
      <c r="C373" s="198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</row>
    <row r="374" spans="1:104" s="29" customFormat="1" x14ac:dyDescent="0.25">
      <c r="A374"/>
      <c r="B374"/>
      <c r="C374" s="198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</row>
    <row r="375" spans="1:104" s="29" customFormat="1" x14ac:dyDescent="0.25">
      <c r="A375"/>
      <c r="B375"/>
      <c r="C375" s="198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</row>
    <row r="376" spans="1:104" s="29" customFormat="1" x14ac:dyDescent="0.25">
      <c r="A376"/>
      <c r="B376"/>
      <c r="C376" s="198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</row>
    <row r="377" spans="1:104" s="29" customFormat="1" x14ac:dyDescent="0.25">
      <c r="A377"/>
      <c r="B377"/>
      <c r="C377" s="198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</row>
    <row r="378" spans="1:104" s="29" customFormat="1" x14ac:dyDescent="0.25">
      <c r="A378"/>
      <c r="B378"/>
      <c r="C378" s="19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</row>
    <row r="379" spans="1:104" s="29" customFormat="1" x14ac:dyDescent="0.25">
      <c r="A379"/>
      <c r="B379"/>
      <c r="C379" s="198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</row>
    <row r="380" spans="1:104" s="29" customFormat="1" x14ac:dyDescent="0.25">
      <c r="A380"/>
      <c r="B380"/>
      <c r="C380" s="198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</row>
    <row r="381" spans="1:104" s="29" customFormat="1" x14ac:dyDescent="0.25">
      <c r="A381"/>
      <c r="B381"/>
      <c r="C381" s="198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</row>
    <row r="382" spans="1:104" s="29" customFormat="1" x14ac:dyDescent="0.25">
      <c r="A382"/>
      <c r="B382"/>
      <c r="C382" s="198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</row>
    <row r="383" spans="1:104" s="29" customFormat="1" x14ac:dyDescent="0.25">
      <c r="A383"/>
      <c r="B383"/>
      <c r="C383" s="198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</row>
    <row r="384" spans="1:104" s="29" customFormat="1" x14ac:dyDescent="0.25">
      <c r="A384"/>
      <c r="B384"/>
      <c r="C384" s="198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</row>
    <row r="385" spans="1:104" s="29" customFormat="1" x14ac:dyDescent="0.25">
      <c r="A385"/>
      <c r="B385"/>
      <c r="C385" s="198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</row>
    <row r="386" spans="1:104" s="29" customFormat="1" x14ac:dyDescent="0.25">
      <c r="A386"/>
      <c r="B386"/>
      <c r="C386" s="198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</row>
    <row r="387" spans="1:104" s="29" customFormat="1" x14ac:dyDescent="0.25">
      <c r="A387"/>
      <c r="B387"/>
      <c r="C387" s="198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</row>
    <row r="388" spans="1:104" s="29" customFormat="1" x14ac:dyDescent="0.25">
      <c r="A388"/>
      <c r="B388"/>
      <c r="C388" s="19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</row>
    <row r="389" spans="1:104" s="29" customFormat="1" x14ac:dyDescent="0.25">
      <c r="A389"/>
      <c r="B389"/>
      <c r="C389" s="198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</row>
    <row r="390" spans="1:104" s="29" customFormat="1" x14ac:dyDescent="0.25">
      <c r="A390"/>
      <c r="B390"/>
      <c r="C390" s="198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</row>
    <row r="391" spans="1:104" s="29" customFormat="1" x14ac:dyDescent="0.25">
      <c r="A391"/>
      <c r="B391"/>
      <c r="C391" s="198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</row>
    <row r="392" spans="1:104" s="29" customFormat="1" x14ac:dyDescent="0.25">
      <c r="A392"/>
      <c r="B392"/>
      <c r="C392" s="198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</row>
    <row r="393" spans="1:104" s="29" customFormat="1" x14ac:dyDescent="0.25">
      <c r="A393"/>
      <c r="B393"/>
      <c r="C393" s="198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</row>
    <row r="394" spans="1:104" s="29" customFormat="1" x14ac:dyDescent="0.25">
      <c r="A394"/>
      <c r="B394"/>
      <c r="C394" s="198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</row>
    <row r="395" spans="1:104" s="29" customFormat="1" x14ac:dyDescent="0.25">
      <c r="A395"/>
      <c r="B395"/>
      <c r="C395" s="198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</row>
    <row r="396" spans="1:104" s="29" customFormat="1" x14ac:dyDescent="0.25">
      <c r="A396"/>
      <c r="B396"/>
      <c r="C396" s="198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</row>
    <row r="397" spans="1:104" s="29" customFormat="1" x14ac:dyDescent="0.25">
      <c r="A397"/>
      <c r="B397"/>
      <c r="C397" s="198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</row>
    <row r="398" spans="1:104" s="29" customFormat="1" x14ac:dyDescent="0.25">
      <c r="A398"/>
      <c r="B398"/>
      <c r="C398" s="1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</row>
    <row r="399" spans="1:104" s="29" customFormat="1" x14ac:dyDescent="0.25">
      <c r="A399"/>
      <c r="B399"/>
      <c r="C399" s="198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</row>
    <row r="400" spans="1:104" s="29" customFormat="1" x14ac:dyDescent="0.25">
      <c r="A400"/>
      <c r="B400"/>
      <c r="C400" s="198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</row>
    <row r="401" spans="1:104" s="29" customFormat="1" x14ac:dyDescent="0.25">
      <c r="A401"/>
      <c r="B401"/>
      <c r="C401" s="198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</row>
    <row r="402" spans="1:104" s="29" customFormat="1" x14ac:dyDescent="0.25">
      <c r="A402"/>
      <c r="B402"/>
      <c r="C402" s="198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</row>
    <row r="403" spans="1:104" s="29" customFormat="1" x14ac:dyDescent="0.25">
      <c r="A403"/>
      <c r="B403"/>
      <c r="C403" s="198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</row>
    <row r="404" spans="1:104" s="29" customFormat="1" x14ac:dyDescent="0.25">
      <c r="A404"/>
      <c r="B404"/>
      <c r="C404" s="198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</row>
    <row r="405" spans="1:104" s="29" customFormat="1" x14ac:dyDescent="0.25">
      <c r="A405"/>
      <c r="B405"/>
      <c r="C405" s="198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</row>
    <row r="406" spans="1:104" s="29" customFormat="1" x14ac:dyDescent="0.25">
      <c r="A406"/>
      <c r="B406"/>
      <c r="C406" s="198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</row>
    <row r="407" spans="1:104" s="29" customFormat="1" x14ac:dyDescent="0.25">
      <c r="A407"/>
      <c r="B407"/>
      <c r="C407" s="198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</row>
    <row r="408" spans="1:104" s="29" customFormat="1" x14ac:dyDescent="0.25">
      <c r="A408"/>
      <c r="B408"/>
      <c r="C408" s="19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</row>
    <row r="409" spans="1:104" s="29" customFormat="1" x14ac:dyDescent="0.25">
      <c r="A409"/>
      <c r="B409"/>
      <c r="C409" s="198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</row>
    <row r="410" spans="1:104" s="29" customFormat="1" x14ac:dyDescent="0.25">
      <c r="A410"/>
      <c r="B410"/>
      <c r="C410" s="198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</row>
    <row r="411" spans="1:104" s="29" customFormat="1" x14ac:dyDescent="0.25">
      <c r="A411"/>
      <c r="B411"/>
      <c r="C411" s="198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</row>
    <row r="412" spans="1:104" s="29" customFormat="1" x14ac:dyDescent="0.25">
      <c r="A412"/>
      <c r="B412"/>
      <c r="C412" s="198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</row>
    <row r="413" spans="1:104" s="29" customFormat="1" x14ac:dyDescent="0.25">
      <c r="A413"/>
      <c r="B413"/>
      <c r="C413" s="198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</row>
    <row r="414" spans="1:104" s="29" customFormat="1" x14ac:dyDescent="0.25">
      <c r="A414"/>
      <c r="B414"/>
      <c r="C414" s="198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</row>
    <row r="415" spans="1:104" s="29" customFormat="1" x14ac:dyDescent="0.25">
      <c r="A415"/>
      <c r="B415"/>
      <c r="C415" s="198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</row>
    <row r="416" spans="1:104" s="29" customFormat="1" x14ac:dyDescent="0.25">
      <c r="A416"/>
      <c r="B416"/>
      <c r="C416" s="198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</row>
    <row r="417" spans="1:104" s="29" customFormat="1" x14ac:dyDescent="0.25">
      <c r="A417"/>
      <c r="B417"/>
      <c r="C417" s="198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</row>
    <row r="418" spans="1:104" s="29" customFormat="1" x14ac:dyDescent="0.25">
      <c r="A418"/>
      <c r="B418"/>
      <c r="C418" s="19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</row>
    <row r="419" spans="1:104" s="29" customFormat="1" x14ac:dyDescent="0.25">
      <c r="A419"/>
      <c r="B419"/>
      <c r="C419" s="198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</row>
    <row r="420" spans="1:104" s="29" customFormat="1" x14ac:dyDescent="0.25">
      <c r="A420"/>
      <c r="B420"/>
      <c r="C420" s="198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</row>
    <row r="421" spans="1:104" s="29" customFormat="1" x14ac:dyDescent="0.25">
      <c r="A421"/>
      <c r="B421"/>
      <c r="C421" s="198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</row>
    <row r="422" spans="1:104" s="29" customFormat="1" x14ac:dyDescent="0.25">
      <c r="A422"/>
      <c r="B422"/>
      <c r="C422" s="198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</row>
    <row r="423" spans="1:104" s="29" customFormat="1" x14ac:dyDescent="0.25">
      <c r="A423"/>
      <c r="B423"/>
      <c r="C423" s="198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</row>
    <row r="424" spans="1:104" s="29" customFormat="1" x14ac:dyDescent="0.25">
      <c r="A424"/>
      <c r="B424"/>
      <c r="C424" s="198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</row>
    <row r="425" spans="1:104" s="29" customFormat="1" x14ac:dyDescent="0.25">
      <c r="A425"/>
      <c r="B425"/>
      <c r="C425" s="198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</row>
    <row r="426" spans="1:104" s="29" customFormat="1" x14ac:dyDescent="0.25">
      <c r="A426"/>
      <c r="B426"/>
      <c r="C426" s="198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</row>
    <row r="427" spans="1:104" s="29" customFormat="1" x14ac:dyDescent="0.25">
      <c r="A427"/>
      <c r="B427"/>
      <c r="C427" s="198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</row>
    <row r="428" spans="1:104" s="29" customFormat="1" x14ac:dyDescent="0.25">
      <c r="A428"/>
      <c r="B428"/>
      <c r="C428" s="19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</row>
    <row r="429" spans="1:104" s="29" customFormat="1" x14ac:dyDescent="0.25">
      <c r="A429"/>
      <c r="B429"/>
      <c r="C429" s="198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</row>
    <row r="430" spans="1:104" s="29" customFormat="1" x14ac:dyDescent="0.25">
      <c r="A430"/>
      <c r="B430"/>
      <c r="C430" s="198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</row>
    <row r="431" spans="1:104" s="29" customFormat="1" x14ac:dyDescent="0.25">
      <c r="A431"/>
      <c r="B431"/>
      <c r="C431" s="198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</row>
    <row r="432" spans="1:104" s="29" customFormat="1" x14ac:dyDescent="0.25">
      <c r="A432"/>
      <c r="B432"/>
      <c r="C432" s="198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</row>
  </sheetData>
  <pageMargins left="0.39370078740157483" right="0.19685039370078741" top="0.39370078740157483" bottom="0.19685039370078741" header="0.31496062992125984" footer="0.31496062992125984"/>
  <pageSetup paperSize="9" scale="73" orientation="landscape" r:id="rId1"/>
  <rowBreaks count="2" manualBreakCount="2">
    <brk id="64" max="20" man="1"/>
    <brk id="107" max="15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911BC-4B49-46B3-BA2E-A9A25EF1F3F0}">
  <dimension ref="A1:CZ431"/>
  <sheetViews>
    <sheetView zoomScaleNormal="100" workbookViewId="0">
      <pane ySplit="3" topLeftCell="A48" activePane="bottomLeft" state="frozen"/>
      <selection pane="bottomLeft" activeCell="J114" sqref="J114"/>
    </sheetView>
  </sheetViews>
  <sheetFormatPr defaultColWidth="9.140625" defaultRowHeight="15" x14ac:dyDescent="0.25"/>
  <cols>
    <col min="1" max="1" width="4.5703125" customWidth="1"/>
    <col min="2" max="2" width="37.85546875" customWidth="1"/>
    <col min="3" max="3" width="7.5703125" style="198" hidden="1" customWidth="1"/>
    <col min="4" max="4" width="13.5703125" style="33" customWidth="1"/>
    <col min="5" max="5" width="10.5703125" style="29" customWidth="1"/>
    <col min="6" max="6" width="10.7109375" style="29" customWidth="1"/>
    <col min="7" max="7" width="10.5703125" style="29" customWidth="1"/>
    <col min="8" max="8" width="9.42578125" style="29" bestFit="1" customWidth="1"/>
    <col min="9" max="10" width="10.5703125" style="29" customWidth="1"/>
    <col min="11" max="11" width="43" bestFit="1" customWidth="1"/>
    <col min="225" max="225" width="4.5703125" customWidth="1"/>
    <col min="226" max="226" width="37.85546875" customWidth="1"/>
    <col min="227" max="227" width="6.140625" customWidth="1"/>
    <col min="228" max="233" width="11.42578125" customWidth="1"/>
    <col min="234" max="245" width="5.85546875" customWidth="1"/>
    <col min="246" max="246" width="3.5703125" customWidth="1"/>
    <col min="247" max="247" width="5.42578125" customWidth="1"/>
    <col min="248" max="258" width="10.5703125" customWidth="1"/>
    <col min="259" max="259" width="10.5703125" bestFit="1" customWidth="1"/>
    <col min="260" max="260" width="11.42578125" customWidth="1"/>
    <col min="261" max="261" width="4.5703125" customWidth="1"/>
    <col min="262" max="262" width="11.42578125" customWidth="1"/>
    <col min="481" max="481" width="4.5703125" customWidth="1"/>
    <col min="482" max="482" width="37.85546875" customWidth="1"/>
    <col min="483" max="483" width="6.140625" customWidth="1"/>
    <col min="484" max="489" width="11.42578125" customWidth="1"/>
    <col min="490" max="501" width="5.85546875" customWidth="1"/>
    <col min="502" max="502" width="3.5703125" customWidth="1"/>
    <col min="503" max="503" width="5.42578125" customWidth="1"/>
    <col min="504" max="514" width="10.5703125" customWidth="1"/>
    <col min="515" max="515" width="10.5703125" bestFit="1" customWidth="1"/>
    <col min="516" max="516" width="11.42578125" customWidth="1"/>
    <col min="517" max="517" width="4.5703125" customWidth="1"/>
    <col min="518" max="518" width="11.42578125" customWidth="1"/>
    <col min="737" max="737" width="4.5703125" customWidth="1"/>
    <col min="738" max="738" width="37.85546875" customWidth="1"/>
    <col min="739" max="739" width="6.140625" customWidth="1"/>
    <col min="740" max="745" width="11.42578125" customWidth="1"/>
    <col min="746" max="757" width="5.85546875" customWidth="1"/>
    <col min="758" max="758" width="3.5703125" customWidth="1"/>
    <col min="759" max="759" width="5.42578125" customWidth="1"/>
    <col min="760" max="770" width="10.5703125" customWidth="1"/>
    <col min="771" max="771" width="10.5703125" bestFit="1" customWidth="1"/>
    <col min="772" max="772" width="11.42578125" customWidth="1"/>
    <col min="773" max="773" width="4.5703125" customWidth="1"/>
    <col min="774" max="774" width="11.42578125" customWidth="1"/>
    <col min="993" max="993" width="4.5703125" customWidth="1"/>
    <col min="994" max="994" width="37.85546875" customWidth="1"/>
    <col min="995" max="995" width="6.140625" customWidth="1"/>
    <col min="996" max="1001" width="11.42578125" customWidth="1"/>
    <col min="1002" max="1013" width="5.85546875" customWidth="1"/>
    <col min="1014" max="1014" width="3.5703125" customWidth="1"/>
    <col min="1015" max="1015" width="5.42578125" customWidth="1"/>
    <col min="1016" max="1026" width="10.5703125" customWidth="1"/>
    <col min="1027" max="1027" width="10.5703125" bestFit="1" customWidth="1"/>
    <col min="1028" max="1028" width="11.42578125" customWidth="1"/>
    <col min="1029" max="1029" width="4.5703125" customWidth="1"/>
    <col min="1030" max="1030" width="11.42578125" customWidth="1"/>
    <col min="1249" max="1249" width="4.5703125" customWidth="1"/>
    <col min="1250" max="1250" width="37.85546875" customWidth="1"/>
    <col min="1251" max="1251" width="6.140625" customWidth="1"/>
    <col min="1252" max="1257" width="11.42578125" customWidth="1"/>
    <col min="1258" max="1269" width="5.85546875" customWidth="1"/>
    <col min="1270" max="1270" width="3.5703125" customWidth="1"/>
    <col min="1271" max="1271" width="5.42578125" customWidth="1"/>
    <col min="1272" max="1282" width="10.5703125" customWidth="1"/>
    <col min="1283" max="1283" width="10.5703125" bestFit="1" customWidth="1"/>
    <col min="1284" max="1284" width="11.42578125" customWidth="1"/>
    <col min="1285" max="1285" width="4.5703125" customWidth="1"/>
    <col min="1286" max="1286" width="11.42578125" customWidth="1"/>
    <col min="1505" max="1505" width="4.5703125" customWidth="1"/>
    <col min="1506" max="1506" width="37.85546875" customWidth="1"/>
    <col min="1507" max="1507" width="6.140625" customWidth="1"/>
    <col min="1508" max="1513" width="11.42578125" customWidth="1"/>
    <col min="1514" max="1525" width="5.85546875" customWidth="1"/>
    <col min="1526" max="1526" width="3.5703125" customWidth="1"/>
    <col min="1527" max="1527" width="5.42578125" customWidth="1"/>
    <col min="1528" max="1538" width="10.5703125" customWidth="1"/>
    <col min="1539" max="1539" width="10.5703125" bestFit="1" customWidth="1"/>
    <col min="1540" max="1540" width="11.42578125" customWidth="1"/>
    <col min="1541" max="1541" width="4.5703125" customWidth="1"/>
    <col min="1542" max="1542" width="11.42578125" customWidth="1"/>
    <col min="1761" max="1761" width="4.5703125" customWidth="1"/>
    <col min="1762" max="1762" width="37.85546875" customWidth="1"/>
    <col min="1763" max="1763" width="6.140625" customWidth="1"/>
    <col min="1764" max="1769" width="11.42578125" customWidth="1"/>
    <col min="1770" max="1781" width="5.85546875" customWidth="1"/>
    <col min="1782" max="1782" width="3.5703125" customWidth="1"/>
    <col min="1783" max="1783" width="5.42578125" customWidth="1"/>
    <col min="1784" max="1794" width="10.5703125" customWidth="1"/>
    <col min="1795" max="1795" width="10.5703125" bestFit="1" customWidth="1"/>
    <col min="1796" max="1796" width="11.42578125" customWidth="1"/>
    <col min="1797" max="1797" width="4.5703125" customWidth="1"/>
    <col min="1798" max="1798" width="11.42578125" customWidth="1"/>
    <col min="2017" max="2017" width="4.5703125" customWidth="1"/>
    <col min="2018" max="2018" width="37.85546875" customWidth="1"/>
    <col min="2019" max="2019" width="6.140625" customWidth="1"/>
    <col min="2020" max="2025" width="11.42578125" customWidth="1"/>
    <col min="2026" max="2037" width="5.85546875" customWidth="1"/>
    <col min="2038" max="2038" width="3.5703125" customWidth="1"/>
    <col min="2039" max="2039" width="5.42578125" customWidth="1"/>
    <col min="2040" max="2050" width="10.5703125" customWidth="1"/>
    <col min="2051" max="2051" width="10.5703125" bestFit="1" customWidth="1"/>
    <col min="2052" max="2052" width="11.42578125" customWidth="1"/>
    <col min="2053" max="2053" width="4.5703125" customWidth="1"/>
    <col min="2054" max="2054" width="11.42578125" customWidth="1"/>
    <col min="2273" max="2273" width="4.5703125" customWidth="1"/>
    <col min="2274" max="2274" width="37.85546875" customWidth="1"/>
    <col min="2275" max="2275" width="6.140625" customWidth="1"/>
    <col min="2276" max="2281" width="11.42578125" customWidth="1"/>
    <col min="2282" max="2293" width="5.85546875" customWidth="1"/>
    <col min="2294" max="2294" width="3.5703125" customWidth="1"/>
    <col min="2295" max="2295" width="5.42578125" customWidth="1"/>
    <col min="2296" max="2306" width="10.5703125" customWidth="1"/>
    <col min="2307" max="2307" width="10.5703125" bestFit="1" customWidth="1"/>
    <col min="2308" max="2308" width="11.42578125" customWidth="1"/>
    <col min="2309" max="2309" width="4.5703125" customWidth="1"/>
    <col min="2310" max="2310" width="11.42578125" customWidth="1"/>
    <col min="2529" max="2529" width="4.5703125" customWidth="1"/>
    <col min="2530" max="2530" width="37.85546875" customWidth="1"/>
    <col min="2531" max="2531" width="6.140625" customWidth="1"/>
    <col min="2532" max="2537" width="11.42578125" customWidth="1"/>
    <col min="2538" max="2549" width="5.85546875" customWidth="1"/>
    <col min="2550" max="2550" width="3.5703125" customWidth="1"/>
    <col min="2551" max="2551" width="5.42578125" customWidth="1"/>
    <col min="2552" max="2562" width="10.5703125" customWidth="1"/>
    <col min="2563" max="2563" width="10.5703125" bestFit="1" customWidth="1"/>
    <col min="2564" max="2564" width="11.42578125" customWidth="1"/>
    <col min="2565" max="2565" width="4.5703125" customWidth="1"/>
    <col min="2566" max="2566" width="11.42578125" customWidth="1"/>
    <col min="2785" max="2785" width="4.5703125" customWidth="1"/>
    <col min="2786" max="2786" width="37.85546875" customWidth="1"/>
    <col min="2787" max="2787" width="6.140625" customWidth="1"/>
    <col min="2788" max="2793" width="11.42578125" customWidth="1"/>
    <col min="2794" max="2805" width="5.85546875" customWidth="1"/>
    <col min="2806" max="2806" width="3.5703125" customWidth="1"/>
    <col min="2807" max="2807" width="5.42578125" customWidth="1"/>
    <col min="2808" max="2818" width="10.5703125" customWidth="1"/>
    <col min="2819" max="2819" width="10.5703125" bestFit="1" customWidth="1"/>
    <col min="2820" max="2820" width="11.42578125" customWidth="1"/>
    <col min="2821" max="2821" width="4.5703125" customWidth="1"/>
    <col min="2822" max="2822" width="11.42578125" customWidth="1"/>
    <col min="3041" max="3041" width="4.5703125" customWidth="1"/>
    <col min="3042" max="3042" width="37.85546875" customWidth="1"/>
    <col min="3043" max="3043" width="6.140625" customWidth="1"/>
    <col min="3044" max="3049" width="11.42578125" customWidth="1"/>
    <col min="3050" max="3061" width="5.85546875" customWidth="1"/>
    <col min="3062" max="3062" width="3.5703125" customWidth="1"/>
    <col min="3063" max="3063" width="5.42578125" customWidth="1"/>
    <col min="3064" max="3074" width="10.5703125" customWidth="1"/>
    <col min="3075" max="3075" width="10.5703125" bestFit="1" customWidth="1"/>
    <col min="3076" max="3076" width="11.42578125" customWidth="1"/>
    <col min="3077" max="3077" width="4.5703125" customWidth="1"/>
    <col min="3078" max="3078" width="11.42578125" customWidth="1"/>
    <col min="3297" max="3297" width="4.5703125" customWidth="1"/>
    <col min="3298" max="3298" width="37.85546875" customWidth="1"/>
    <col min="3299" max="3299" width="6.140625" customWidth="1"/>
    <col min="3300" max="3305" width="11.42578125" customWidth="1"/>
    <col min="3306" max="3317" width="5.85546875" customWidth="1"/>
    <col min="3318" max="3318" width="3.5703125" customWidth="1"/>
    <col min="3319" max="3319" width="5.42578125" customWidth="1"/>
    <col min="3320" max="3330" width="10.5703125" customWidth="1"/>
    <col min="3331" max="3331" width="10.5703125" bestFit="1" customWidth="1"/>
    <col min="3332" max="3332" width="11.42578125" customWidth="1"/>
    <col min="3333" max="3333" width="4.5703125" customWidth="1"/>
    <col min="3334" max="3334" width="11.42578125" customWidth="1"/>
    <col min="3553" max="3553" width="4.5703125" customWidth="1"/>
    <col min="3554" max="3554" width="37.85546875" customWidth="1"/>
    <col min="3555" max="3555" width="6.140625" customWidth="1"/>
    <col min="3556" max="3561" width="11.42578125" customWidth="1"/>
    <col min="3562" max="3573" width="5.85546875" customWidth="1"/>
    <col min="3574" max="3574" width="3.5703125" customWidth="1"/>
    <col min="3575" max="3575" width="5.42578125" customWidth="1"/>
    <col min="3576" max="3586" width="10.5703125" customWidth="1"/>
    <col min="3587" max="3587" width="10.5703125" bestFit="1" customWidth="1"/>
    <col min="3588" max="3588" width="11.42578125" customWidth="1"/>
    <col min="3589" max="3589" width="4.5703125" customWidth="1"/>
    <col min="3590" max="3590" width="11.42578125" customWidth="1"/>
    <col min="3809" max="3809" width="4.5703125" customWidth="1"/>
    <col min="3810" max="3810" width="37.85546875" customWidth="1"/>
    <col min="3811" max="3811" width="6.140625" customWidth="1"/>
    <col min="3812" max="3817" width="11.42578125" customWidth="1"/>
    <col min="3818" max="3829" width="5.85546875" customWidth="1"/>
    <col min="3830" max="3830" width="3.5703125" customWidth="1"/>
    <col min="3831" max="3831" width="5.42578125" customWidth="1"/>
    <col min="3832" max="3842" width="10.5703125" customWidth="1"/>
    <col min="3843" max="3843" width="10.5703125" bestFit="1" customWidth="1"/>
    <col min="3844" max="3844" width="11.42578125" customWidth="1"/>
    <col min="3845" max="3845" width="4.5703125" customWidth="1"/>
    <col min="3846" max="3846" width="11.42578125" customWidth="1"/>
    <col min="4065" max="4065" width="4.5703125" customWidth="1"/>
    <col min="4066" max="4066" width="37.85546875" customWidth="1"/>
    <col min="4067" max="4067" width="6.140625" customWidth="1"/>
    <col min="4068" max="4073" width="11.42578125" customWidth="1"/>
    <col min="4074" max="4085" width="5.85546875" customWidth="1"/>
    <col min="4086" max="4086" width="3.5703125" customWidth="1"/>
    <col min="4087" max="4087" width="5.42578125" customWidth="1"/>
    <col min="4088" max="4098" width="10.5703125" customWidth="1"/>
    <col min="4099" max="4099" width="10.5703125" bestFit="1" customWidth="1"/>
    <col min="4100" max="4100" width="11.42578125" customWidth="1"/>
    <col min="4101" max="4101" width="4.5703125" customWidth="1"/>
    <col min="4102" max="4102" width="11.42578125" customWidth="1"/>
    <col min="4321" max="4321" width="4.5703125" customWidth="1"/>
    <col min="4322" max="4322" width="37.85546875" customWidth="1"/>
    <col min="4323" max="4323" width="6.140625" customWidth="1"/>
    <col min="4324" max="4329" width="11.42578125" customWidth="1"/>
    <col min="4330" max="4341" width="5.85546875" customWidth="1"/>
    <col min="4342" max="4342" width="3.5703125" customWidth="1"/>
    <col min="4343" max="4343" width="5.42578125" customWidth="1"/>
    <col min="4344" max="4354" width="10.5703125" customWidth="1"/>
    <col min="4355" max="4355" width="10.5703125" bestFit="1" customWidth="1"/>
    <col min="4356" max="4356" width="11.42578125" customWidth="1"/>
    <col min="4357" max="4357" width="4.5703125" customWidth="1"/>
    <col min="4358" max="4358" width="11.42578125" customWidth="1"/>
    <col min="4577" max="4577" width="4.5703125" customWidth="1"/>
    <col min="4578" max="4578" width="37.85546875" customWidth="1"/>
    <col min="4579" max="4579" width="6.140625" customWidth="1"/>
    <col min="4580" max="4585" width="11.42578125" customWidth="1"/>
    <col min="4586" max="4597" width="5.85546875" customWidth="1"/>
    <col min="4598" max="4598" width="3.5703125" customWidth="1"/>
    <col min="4599" max="4599" width="5.42578125" customWidth="1"/>
    <col min="4600" max="4610" width="10.5703125" customWidth="1"/>
    <col min="4611" max="4611" width="10.5703125" bestFit="1" customWidth="1"/>
    <col min="4612" max="4612" width="11.42578125" customWidth="1"/>
    <col min="4613" max="4613" width="4.5703125" customWidth="1"/>
    <col min="4614" max="4614" width="11.42578125" customWidth="1"/>
    <col min="4833" max="4833" width="4.5703125" customWidth="1"/>
    <col min="4834" max="4834" width="37.85546875" customWidth="1"/>
    <col min="4835" max="4835" width="6.140625" customWidth="1"/>
    <col min="4836" max="4841" width="11.42578125" customWidth="1"/>
    <col min="4842" max="4853" width="5.85546875" customWidth="1"/>
    <col min="4854" max="4854" width="3.5703125" customWidth="1"/>
    <col min="4855" max="4855" width="5.42578125" customWidth="1"/>
    <col min="4856" max="4866" width="10.5703125" customWidth="1"/>
    <col min="4867" max="4867" width="10.5703125" bestFit="1" customWidth="1"/>
    <col min="4868" max="4868" width="11.42578125" customWidth="1"/>
    <col min="4869" max="4869" width="4.5703125" customWidth="1"/>
    <col min="4870" max="4870" width="11.42578125" customWidth="1"/>
    <col min="5089" max="5089" width="4.5703125" customWidth="1"/>
    <col min="5090" max="5090" width="37.85546875" customWidth="1"/>
    <col min="5091" max="5091" width="6.140625" customWidth="1"/>
    <col min="5092" max="5097" width="11.42578125" customWidth="1"/>
    <col min="5098" max="5109" width="5.85546875" customWidth="1"/>
    <col min="5110" max="5110" width="3.5703125" customWidth="1"/>
    <col min="5111" max="5111" width="5.42578125" customWidth="1"/>
    <col min="5112" max="5122" width="10.5703125" customWidth="1"/>
    <col min="5123" max="5123" width="10.5703125" bestFit="1" customWidth="1"/>
    <col min="5124" max="5124" width="11.42578125" customWidth="1"/>
    <col min="5125" max="5125" width="4.5703125" customWidth="1"/>
    <col min="5126" max="5126" width="11.42578125" customWidth="1"/>
    <col min="5345" max="5345" width="4.5703125" customWidth="1"/>
    <col min="5346" max="5346" width="37.85546875" customWidth="1"/>
    <col min="5347" max="5347" width="6.140625" customWidth="1"/>
    <col min="5348" max="5353" width="11.42578125" customWidth="1"/>
    <col min="5354" max="5365" width="5.85546875" customWidth="1"/>
    <col min="5366" max="5366" width="3.5703125" customWidth="1"/>
    <col min="5367" max="5367" width="5.42578125" customWidth="1"/>
    <col min="5368" max="5378" width="10.5703125" customWidth="1"/>
    <col min="5379" max="5379" width="10.5703125" bestFit="1" customWidth="1"/>
    <col min="5380" max="5380" width="11.42578125" customWidth="1"/>
    <col min="5381" max="5381" width="4.5703125" customWidth="1"/>
    <col min="5382" max="5382" width="11.42578125" customWidth="1"/>
    <col min="5601" max="5601" width="4.5703125" customWidth="1"/>
    <col min="5602" max="5602" width="37.85546875" customWidth="1"/>
    <col min="5603" max="5603" width="6.140625" customWidth="1"/>
    <col min="5604" max="5609" width="11.42578125" customWidth="1"/>
    <col min="5610" max="5621" width="5.85546875" customWidth="1"/>
    <col min="5622" max="5622" width="3.5703125" customWidth="1"/>
    <col min="5623" max="5623" width="5.42578125" customWidth="1"/>
    <col min="5624" max="5634" width="10.5703125" customWidth="1"/>
    <col min="5635" max="5635" width="10.5703125" bestFit="1" customWidth="1"/>
    <col min="5636" max="5636" width="11.42578125" customWidth="1"/>
    <col min="5637" max="5637" width="4.5703125" customWidth="1"/>
    <col min="5638" max="5638" width="11.42578125" customWidth="1"/>
    <col min="5857" max="5857" width="4.5703125" customWidth="1"/>
    <col min="5858" max="5858" width="37.85546875" customWidth="1"/>
    <col min="5859" max="5859" width="6.140625" customWidth="1"/>
    <col min="5860" max="5865" width="11.42578125" customWidth="1"/>
    <col min="5866" max="5877" width="5.85546875" customWidth="1"/>
    <col min="5878" max="5878" width="3.5703125" customWidth="1"/>
    <col min="5879" max="5879" width="5.42578125" customWidth="1"/>
    <col min="5880" max="5890" width="10.5703125" customWidth="1"/>
    <col min="5891" max="5891" width="10.5703125" bestFit="1" customWidth="1"/>
    <col min="5892" max="5892" width="11.42578125" customWidth="1"/>
    <col min="5893" max="5893" width="4.5703125" customWidth="1"/>
    <col min="5894" max="5894" width="11.42578125" customWidth="1"/>
    <col min="6113" max="6113" width="4.5703125" customWidth="1"/>
    <col min="6114" max="6114" width="37.85546875" customWidth="1"/>
    <col min="6115" max="6115" width="6.140625" customWidth="1"/>
    <col min="6116" max="6121" width="11.42578125" customWidth="1"/>
    <col min="6122" max="6133" width="5.85546875" customWidth="1"/>
    <col min="6134" max="6134" width="3.5703125" customWidth="1"/>
    <col min="6135" max="6135" width="5.42578125" customWidth="1"/>
    <col min="6136" max="6146" width="10.5703125" customWidth="1"/>
    <col min="6147" max="6147" width="10.5703125" bestFit="1" customWidth="1"/>
    <col min="6148" max="6148" width="11.42578125" customWidth="1"/>
    <col min="6149" max="6149" width="4.5703125" customWidth="1"/>
    <col min="6150" max="6150" width="11.42578125" customWidth="1"/>
    <col min="6369" max="6369" width="4.5703125" customWidth="1"/>
    <col min="6370" max="6370" width="37.85546875" customWidth="1"/>
    <col min="6371" max="6371" width="6.140625" customWidth="1"/>
    <col min="6372" max="6377" width="11.42578125" customWidth="1"/>
    <col min="6378" max="6389" width="5.85546875" customWidth="1"/>
    <col min="6390" max="6390" width="3.5703125" customWidth="1"/>
    <col min="6391" max="6391" width="5.42578125" customWidth="1"/>
    <col min="6392" max="6402" width="10.5703125" customWidth="1"/>
    <col min="6403" max="6403" width="10.5703125" bestFit="1" customWidth="1"/>
    <col min="6404" max="6404" width="11.42578125" customWidth="1"/>
    <col min="6405" max="6405" width="4.5703125" customWidth="1"/>
    <col min="6406" max="6406" width="11.42578125" customWidth="1"/>
    <col min="6625" max="6625" width="4.5703125" customWidth="1"/>
    <col min="6626" max="6626" width="37.85546875" customWidth="1"/>
    <col min="6627" max="6627" width="6.140625" customWidth="1"/>
    <col min="6628" max="6633" width="11.42578125" customWidth="1"/>
    <col min="6634" max="6645" width="5.85546875" customWidth="1"/>
    <col min="6646" max="6646" width="3.5703125" customWidth="1"/>
    <col min="6647" max="6647" width="5.42578125" customWidth="1"/>
    <col min="6648" max="6658" width="10.5703125" customWidth="1"/>
    <col min="6659" max="6659" width="10.5703125" bestFit="1" customWidth="1"/>
    <col min="6660" max="6660" width="11.42578125" customWidth="1"/>
    <col min="6661" max="6661" width="4.5703125" customWidth="1"/>
    <col min="6662" max="6662" width="11.42578125" customWidth="1"/>
    <col min="6881" max="6881" width="4.5703125" customWidth="1"/>
    <col min="6882" max="6882" width="37.85546875" customWidth="1"/>
    <col min="6883" max="6883" width="6.140625" customWidth="1"/>
    <col min="6884" max="6889" width="11.42578125" customWidth="1"/>
    <col min="6890" max="6901" width="5.85546875" customWidth="1"/>
    <col min="6902" max="6902" width="3.5703125" customWidth="1"/>
    <col min="6903" max="6903" width="5.42578125" customWidth="1"/>
    <col min="6904" max="6914" width="10.5703125" customWidth="1"/>
    <col min="6915" max="6915" width="10.5703125" bestFit="1" customWidth="1"/>
    <col min="6916" max="6916" width="11.42578125" customWidth="1"/>
    <col min="6917" max="6917" width="4.5703125" customWidth="1"/>
    <col min="6918" max="6918" width="11.42578125" customWidth="1"/>
    <col min="7137" max="7137" width="4.5703125" customWidth="1"/>
    <col min="7138" max="7138" width="37.85546875" customWidth="1"/>
    <col min="7139" max="7139" width="6.140625" customWidth="1"/>
    <col min="7140" max="7145" width="11.42578125" customWidth="1"/>
    <col min="7146" max="7157" width="5.85546875" customWidth="1"/>
    <col min="7158" max="7158" width="3.5703125" customWidth="1"/>
    <col min="7159" max="7159" width="5.42578125" customWidth="1"/>
    <col min="7160" max="7170" width="10.5703125" customWidth="1"/>
    <col min="7171" max="7171" width="10.5703125" bestFit="1" customWidth="1"/>
    <col min="7172" max="7172" width="11.42578125" customWidth="1"/>
    <col min="7173" max="7173" width="4.5703125" customWidth="1"/>
    <col min="7174" max="7174" width="11.42578125" customWidth="1"/>
    <col min="7393" max="7393" width="4.5703125" customWidth="1"/>
    <col min="7394" max="7394" width="37.85546875" customWidth="1"/>
    <col min="7395" max="7395" width="6.140625" customWidth="1"/>
    <col min="7396" max="7401" width="11.42578125" customWidth="1"/>
    <col min="7402" max="7413" width="5.85546875" customWidth="1"/>
    <col min="7414" max="7414" width="3.5703125" customWidth="1"/>
    <col min="7415" max="7415" width="5.42578125" customWidth="1"/>
    <col min="7416" max="7426" width="10.5703125" customWidth="1"/>
    <col min="7427" max="7427" width="10.5703125" bestFit="1" customWidth="1"/>
    <col min="7428" max="7428" width="11.42578125" customWidth="1"/>
    <col min="7429" max="7429" width="4.5703125" customWidth="1"/>
    <col min="7430" max="7430" width="11.42578125" customWidth="1"/>
    <col min="7649" max="7649" width="4.5703125" customWidth="1"/>
    <col min="7650" max="7650" width="37.85546875" customWidth="1"/>
    <col min="7651" max="7651" width="6.140625" customWidth="1"/>
    <col min="7652" max="7657" width="11.42578125" customWidth="1"/>
    <col min="7658" max="7669" width="5.85546875" customWidth="1"/>
    <col min="7670" max="7670" width="3.5703125" customWidth="1"/>
    <col min="7671" max="7671" width="5.42578125" customWidth="1"/>
    <col min="7672" max="7682" width="10.5703125" customWidth="1"/>
    <col min="7683" max="7683" width="10.5703125" bestFit="1" customWidth="1"/>
    <col min="7684" max="7684" width="11.42578125" customWidth="1"/>
    <col min="7685" max="7685" width="4.5703125" customWidth="1"/>
    <col min="7686" max="7686" width="11.42578125" customWidth="1"/>
    <col min="7905" max="7905" width="4.5703125" customWidth="1"/>
    <col min="7906" max="7906" width="37.85546875" customWidth="1"/>
    <col min="7907" max="7907" width="6.140625" customWidth="1"/>
    <col min="7908" max="7913" width="11.42578125" customWidth="1"/>
    <col min="7914" max="7925" width="5.85546875" customWidth="1"/>
    <col min="7926" max="7926" width="3.5703125" customWidth="1"/>
    <col min="7927" max="7927" width="5.42578125" customWidth="1"/>
    <col min="7928" max="7938" width="10.5703125" customWidth="1"/>
    <col min="7939" max="7939" width="10.5703125" bestFit="1" customWidth="1"/>
    <col min="7940" max="7940" width="11.42578125" customWidth="1"/>
    <col min="7941" max="7941" width="4.5703125" customWidth="1"/>
    <col min="7942" max="7942" width="11.42578125" customWidth="1"/>
    <col min="8161" max="8161" width="4.5703125" customWidth="1"/>
    <col min="8162" max="8162" width="37.85546875" customWidth="1"/>
    <col min="8163" max="8163" width="6.140625" customWidth="1"/>
    <col min="8164" max="8169" width="11.42578125" customWidth="1"/>
    <col min="8170" max="8181" width="5.85546875" customWidth="1"/>
    <col min="8182" max="8182" width="3.5703125" customWidth="1"/>
    <col min="8183" max="8183" width="5.42578125" customWidth="1"/>
    <col min="8184" max="8194" width="10.5703125" customWidth="1"/>
    <col min="8195" max="8195" width="10.5703125" bestFit="1" customWidth="1"/>
    <col min="8196" max="8196" width="11.42578125" customWidth="1"/>
    <col min="8197" max="8197" width="4.5703125" customWidth="1"/>
    <col min="8198" max="8198" width="11.42578125" customWidth="1"/>
    <col min="8417" max="8417" width="4.5703125" customWidth="1"/>
    <col min="8418" max="8418" width="37.85546875" customWidth="1"/>
    <col min="8419" max="8419" width="6.140625" customWidth="1"/>
    <col min="8420" max="8425" width="11.42578125" customWidth="1"/>
    <col min="8426" max="8437" width="5.85546875" customWidth="1"/>
    <col min="8438" max="8438" width="3.5703125" customWidth="1"/>
    <col min="8439" max="8439" width="5.42578125" customWidth="1"/>
    <col min="8440" max="8450" width="10.5703125" customWidth="1"/>
    <col min="8451" max="8451" width="10.5703125" bestFit="1" customWidth="1"/>
    <col min="8452" max="8452" width="11.42578125" customWidth="1"/>
    <col min="8453" max="8453" width="4.5703125" customWidth="1"/>
    <col min="8454" max="8454" width="11.42578125" customWidth="1"/>
    <col min="8673" max="8673" width="4.5703125" customWidth="1"/>
    <col min="8674" max="8674" width="37.85546875" customWidth="1"/>
    <col min="8675" max="8675" width="6.140625" customWidth="1"/>
    <col min="8676" max="8681" width="11.42578125" customWidth="1"/>
    <col min="8682" max="8693" width="5.85546875" customWidth="1"/>
    <col min="8694" max="8694" width="3.5703125" customWidth="1"/>
    <col min="8695" max="8695" width="5.42578125" customWidth="1"/>
    <col min="8696" max="8706" width="10.5703125" customWidth="1"/>
    <col min="8707" max="8707" width="10.5703125" bestFit="1" customWidth="1"/>
    <col min="8708" max="8708" width="11.42578125" customWidth="1"/>
    <col min="8709" max="8709" width="4.5703125" customWidth="1"/>
    <col min="8710" max="8710" width="11.42578125" customWidth="1"/>
    <col min="8929" max="8929" width="4.5703125" customWidth="1"/>
    <col min="8930" max="8930" width="37.85546875" customWidth="1"/>
    <col min="8931" max="8931" width="6.140625" customWidth="1"/>
    <col min="8932" max="8937" width="11.42578125" customWidth="1"/>
    <col min="8938" max="8949" width="5.85546875" customWidth="1"/>
    <col min="8950" max="8950" width="3.5703125" customWidth="1"/>
    <col min="8951" max="8951" width="5.42578125" customWidth="1"/>
    <col min="8952" max="8962" width="10.5703125" customWidth="1"/>
    <col min="8963" max="8963" width="10.5703125" bestFit="1" customWidth="1"/>
    <col min="8964" max="8964" width="11.42578125" customWidth="1"/>
    <col min="8965" max="8965" width="4.5703125" customWidth="1"/>
    <col min="8966" max="8966" width="11.42578125" customWidth="1"/>
    <col min="9185" max="9185" width="4.5703125" customWidth="1"/>
    <col min="9186" max="9186" width="37.85546875" customWidth="1"/>
    <col min="9187" max="9187" width="6.140625" customWidth="1"/>
    <col min="9188" max="9193" width="11.42578125" customWidth="1"/>
    <col min="9194" max="9205" width="5.85546875" customWidth="1"/>
    <col min="9206" max="9206" width="3.5703125" customWidth="1"/>
    <col min="9207" max="9207" width="5.42578125" customWidth="1"/>
    <col min="9208" max="9218" width="10.5703125" customWidth="1"/>
    <col min="9219" max="9219" width="10.5703125" bestFit="1" customWidth="1"/>
    <col min="9220" max="9220" width="11.42578125" customWidth="1"/>
    <col min="9221" max="9221" width="4.5703125" customWidth="1"/>
    <col min="9222" max="9222" width="11.42578125" customWidth="1"/>
    <col min="9441" max="9441" width="4.5703125" customWidth="1"/>
    <col min="9442" max="9442" width="37.85546875" customWidth="1"/>
    <col min="9443" max="9443" width="6.140625" customWidth="1"/>
    <col min="9444" max="9449" width="11.42578125" customWidth="1"/>
    <col min="9450" max="9461" width="5.85546875" customWidth="1"/>
    <col min="9462" max="9462" width="3.5703125" customWidth="1"/>
    <col min="9463" max="9463" width="5.42578125" customWidth="1"/>
    <col min="9464" max="9474" width="10.5703125" customWidth="1"/>
    <col min="9475" max="9475" width="10.5703125" bestFit="1" customWidth="1"/>
    <col min="9476" max="9476" width="11.42578125" customWidth="1"/>
    <col min="9477" max="9477" width="4.5703125" customWidth="1"/>
    <col min="9478" max="9478" width="11.42578125" customWidth="1"/>
    <col min="9697" max="9697" width="4.5703125" customWidth="1"/>
    <col min="9698" max="9698" width="37.85546875" customWidth="1"/>
    <col min="9699" max="9699" width="6.140625" customWidth="1"/>
    <col min="9700" max="9705" width="11.42578125" customWidth="1"/>
    <col min="9706" max="9717" width="5.85546875" customWidth="1"/>
    <col min="9718" max="9718" width="3.5703125" customWidth="1"/>
    <col min="9719" max="9719" width="5.42578125" customWidth="1"/>
    <col min="9720" max="9730" width="10.5703125" customWidth="1"/>
    <col min="9731" max="9731" width="10.5703125" bestFit="1" customWidth="1"/>
    <col min="9732" max="9732" width="11.42578125" customWidth="1"/>
    <col min="9733" max="9733" width="4.5703125" customWidth="1"/>
    <col min="9734" max="9734" width="11.42578125" customWidth="1"/>
    <col min="9953" max="9953" width="4.5703125" customWidth="1"/>
    <col min="9954" max="9954" width="37.85546875" customWidth="1"/>
    <col min="9955" max="9955" width="6.140625" customWidth="1"/>
    <col min="9956" max="9961" width="11.42578125" customWidth="1"/>
    <col min="9962" max="9973" width="5.85546875" customWidth="1"/>
    <col min="9974" max="9974" width="3.5703125" customWidth="1"/>
    <col min="9975" max="9975" width="5.42578125" customWidth="1"/>
    <col min="9976" max="9986" width="10.5703125" customWidth="1"/>
    <col min="9987" max="9987" width="10.5703125" bestFit="1" customWidth="1"/>
    <col min="9988" max="9988" width="11.42578125" customWidth="1"/>
    <col min="9989" max="9989" width="4.5703125" customWidth="1"/>
    <col min="9990" max="9990" width="11.42578125" customWidth="1"/>
    <col min="10209" max="10209" width="4.5703125" customWidth="1"/>
    <col min="10210" max="10210" width="37.85546875" customWidth="1"/>
    <col min="10211" max="10211" width="6.140625" customWidth="1"/>
    <col min="10212" max="10217" width="11.42578125" customWidth="1"/>
    <col min="10218" max="10229" width="5.85546875" customWidth="1"/>
    <col min="10230" max="10230" width="3.5703125" customWidth="1"/>
    <col min="10231" max="10231" width="5.42578125" customWidth="1"/>
    <col min="10232" max="10242" width="10.5703125" customWidth="1"/>
    <col min="10243" max="10243" width="10.5703125" bestFit="1" customWidth="1"/>
    <col min="10244" max="10244" width="11.42578125" customWidth="1"/>
    <col min="10245" max="10245" width="4.5703125" customWidth="1"/>
    <col min="10246" max="10246" width="11.42578125" customWidth="1"/>
    <col min="10465" max="10465" width="4.5703125" customWidth="1"/>
    <col min="10466" max="10466" width="37.85546875" customWidth="1"/>
    <col min="10467" max="10467" width="6.140625" customWidth="1"/>
    <col min="10468" max="10473" width="11.42578125" customWidth="1"/>
    <col min="10474" max="10485" width="5.85546875" customWidth="1"/>
    <col min="10486" max="10486" width="3.5703125" customWidth="1"/>
    <col min="10487" max="10487" width="5.42578125" customWidth="1"/>
    <col min="10488" max="10498" width="10.5703125" customWidth="1"/>
    <col min="10499" max="10499" width="10.5703125" bestFit="1" customWidth="1"/>
    <col min="10500" max="10500" width="11.42578125" customWidth="1"/>
    <col min="10501" max="10501" width="4.5703125" customWidth="1"/>
    <col min="10502" max="10502" width="11.42578125" customWidth="1"/>
    <col min="10721" max="10721" width="4.5703125" customWidth="1"/>
    <col min="10722" max="10722" width="37.85546875" customWidth="1"/>
    <col min="10723" max="10723" width="6.140625" customWidth="1"/>
    <col min="10724" max="10729" width="11.42578125" customWidth="1"/>
    <col min="10730" max="10741" width="5.85546875" customWidth="1"/>
    <col min="10742" max="10742" width="3.5703125" customWidth="1"/>
    <col min="10743" max="10743" width="5.42578125" customWidth="1"/>
    <col min="10744" max="10754" width="10.5703125" customWidth="1"/>
    <col min="10755" max="10755" width="10.5703125" bestFit="1" customWidth="1"/>
    <col min="10756" max="10756" width="11.42578125" customWidth="1"/>
    <col min="10757" max="10757" width="4.5703125" customWidth="1"/>
    <col min="10758" max="10758" width="11.42578125" customWidth="1"/>
    <col min="10977" max="10977" width="4.5703125" customWidth="1"/>
    <col min="10978" max="10978" width="37.85546875" customWidth="1"/>
    <col min="10979" max="10979" width="6.140625" customWidth="1"/>
    <col min="10980" max="10985" width="11.42578125" customWidth="1"/>
    <col min="10986" max="10997" width="5.85546875" customWidth="1"/>
    <col min="10998" max="10998" width="3.5703125" customWidth="1"/>
    <col min="10999" max="10999" width="5.42578125" customWidth="1"/>
    <col min="11000" max="11010" width="10.5703125" customWidth="1"/>
    <col min="11011" max="11011" width="10.5703125" bestFit="1" customWidth="1"/>
    <col min="11012" max="11012" width="11.42578125" customWidth="1"/>
    <col min="11013" max="11013" width="4.5703125" customWidth="1"/>
    <col min="11014" max="11014" width="11.42578125" customWidth="1"/>
    <col min="11233" max="11233" width="4.5703125" customWidth="1"/>
    <col min="11234" max="11234" width="37.85546875" customWidth="1"/>
    <col min="11235" max="11235" width="6.140625" customWidth="1"/>
    <col min="11236" max="11241" width="11.42578125" customWidth="1"/>
    <col min="11242" max="11253" width="5.85546875" customWidth="1"/>
    <col min="11254" max="11254" width="3.5703125" customWidth="1"/>
    <col min="11255" max="11255" width="5.42578125" customWidth="1"/>
    <col min="11256" max="11266" width="10.5703125" customWidth="1"/>
    <col min="11267" max="11267" width="10.5703125" bestFit="1" customWidth="1"/>
    <col min="11268" max="11268" width="11.42578125" customWidth="1"/>
    <col min="11269" max="11269" width="4.5703125" customWidth="1"/>
    <col min="11270" max="11270" width="11.42578125" customWidth="1"/>
    <col min="11489" max="11489" width="4.5703125" customWidth="1"/>
    <col min="11490" max="11490" width="37.85546875" customWidth="1"/>
    <col min="11491" max="11491" width="6.140625" customWidth="1"/>
    <col min="11492" max="11497" width="11.42578125" customWidth="1"/>
    <col min="11498" max="11509" width="5.85546875" customWidth="1"/>
    <col min="11510" max="11510" width="3.5703125" customWidth="1"/>
    <col min="11511" max="11511" width="5.42578125" customWidth="1"/>
    <col min="11512" max="11522" width="10.5703125" customWidth="1"/>
    <col min="11523" max="11523" width="10.5703125" bestFit="1" customWidth="1"/>
    <col min="11524" max="11524" width="11.42578125" customWidth="1"/>
    <col min="11525" max="11525" width="4.5703125" customWidth="1"/>
    <col min="11526" max="11526" width="11.42578125" customWidth="1"/>
    <col min="11745" max="11745" width="4.5703125" customWidth="1"/>
    <col min="11746" max="11746" width="37.85546875" customWidth="1"/>
    <col min="11747" max="11747" width="6.140625" customWidth="1"/>
    <col min="11748" max="11753" width="11.42578125" customWidth="1"/>
    <col min="11754" max="11765" width="5.85546875" customWidth="1"/>
    <col min="11766" max="11766" width="3.5703125" customWidth="1"/>
    <col min="11767" max="11767" width="5.42578125" customWidth="1"/>
    <col min="11768" max="11778" width="10.5703125" customWidth="1"/>
    <col min="11779" max="11779" width="10.5703125" bestFit="1" customWidth="1"/>
    <col min="11780" max="11780" width="11.42578125" customWidth="1"/>
    <col min="11781" max="11781" width="4.5703125" customWidth="1"/>
    <col min="11782" max="11782" width="11.42578125" customWidth="1"/>
    <col min="12001" max="12001" width="4.5703125" customWidth="1"/>
    <col min="12002" max="12002" width="37.85546875" customWidth="1"/>
    <col min="12003" max="12003" width="6.140625" customWidth="1"/>
    <col min="12004" max="12009" width="11.42578125" customWidth="1"/>
    <col min="12010" max="12021" width="5.85546875" customWidth="1"/>
    <col min="12022" max="12022" width="3.5703125" customWidth="1"/>
    <col min="12023" max="12023" width="5.42578125" customWidth="1"/>
    <col min="12024" max="12034" width="10.5703125" customWidth="1"/>
    <col min="12035" max="12035" width="10.5703125" bestFit="1" customWidth="1"/>
    <col min="12036" max="12036" width="11.42578125" customWidth="1"/>
    <col min="12037" max="12037" width="4.5703125" customWidth="1"/>
    <col min="12038" max="12038" width="11.42578125" customWidth="1"/>
    <col min="12257" max="12257" width="4.5703125" customWidth="1"/>
    <col min="12258" max="12258" width="37.85546875" customWidth="1"/>
    <col min="12259" max="12259" width="6.140625" customWidth="1"/>
    <col min="12260" max="12265" width="11.42578125" customWidth="1"/>
    <col min="12266" max="12277" width="5.85546875" customWidth="1"/>
    <col min="12278" max="12278" width="3.5703125" customWidth="1"/>
    <col min="12279" max="12279" width="5.42578125" customWidth="1"/>
    <col min="12280" max="12290" width="10.5703125" customWidth="1"/>
    <col min="12291" max="12291" width="10.5703125" bestFit="1" customWidth="1"/>
    <col min="12292" max="12292" width="11.42578125" customWidth="1"/>
    <col min="12293" max="12293" width="4.5703125" customWidth="1"/>
    <col min="12294" max="12294" width="11.42578125" customWidth="1"/>
    <col min="12513" max="12513" width="4.5703125" customWidth="1"/>
    <col min="12514" max="12514" width="37.85546875" customWidth="1"/>
    <col min="12515" max="12515" width="6.140625" customWidth="1"/>
    <col min="12516" max="12521" width="11.42578125" customWidth="1"/>
    <col min="12522" max="12533" width="5.85546875" customWidth="1"/>
    <col min="12534" max="12534" width="3.5703125" customWidth="1"/>
    <col min="12535" max="12535" width="5.42578125" customWidth="1"/>
    <col min="12536" max="12546" width="10.5703125" customWidth="1"/>
    <col min="12547" max="12547" width="10.5703125" bestFit="1" customWidth="1"/>
    <col min="12548" max="12548" width="11.42578125" customWidth="1"/>
    <col min="12549" max="12549" width="4.5703125" customWidth="1"/>
    <col min="12550" max="12550" width="11.42578125" customWidth="1"/>
    <col min="12769" max="12769" width="4.5703125" customWidth="1"/>
    <col min="12770" max="12770" width="37.85546875" customWidth="1"/>
    <col min="12771" max="12771" width="6.140625" customWidth="1"/>
    <col min="12772" max="12777" width="11.42578125" customWidth="1"/>
    <col min="12778" max="12789" width="5.85546875" customWidth="1"/>
    <col min="12790" max="12790" width="3.5703125" customWidth="1"/>
    <col min="12791" max="12791" width="5.42578125" customWidth="1"/>
    <col min="12792" max="12802" width="10.5703125" customWidth="1"/>
    <col min="12803" max="12803" width="10.5703125" bestFit="1" customWidth="1"/>
    <col min="12804" max="12804" width="11.42578125" customWidth="1"/>
    <col min="12805" max="12805" width="4.5703125" customWidth="1"/>
    <col min="12806" max="12806" width="11.42578125" customWidth="1"/>
    <col min="13025" max="13025" width="4.5703125" customWidth="1"/>
    <col min="13026" max="13026" width="37.85546875" customWidth="1"/>
    <col min="13027" max="13027" width="6.140625" customWidth="1"/>
    <col min="13028" max="13033" width="11.42578125" customWidth="1"/>
    <col min="13034" max="13045" width="5.85546875" customWidth="1"/>
    <col min="13046" max="13046" width="3.5703125" customWidth="1"/>
    <col min="13047" max="13047" width="5.42578125" customWidth="1"/>
    <col min="13048" max="13058" width="10.5703125" customWidth="1"/>
    <col min="13059" max="13059" width="10.5703125" bestFit="1" customWidth="1"/>
    <col min="13060" max="13060" width="11.42578125" customWidth="1"/>
    <col min="13061" max="13061" width="4.5703125" customWidth="1"/>
    <col min="13062" max="13062" width="11.42578125" customWidth="1"/>
    <col min="13281" max="13281" width="4.5703125" customWidth="1"/>
    <col min="13282" max="13282" width="37.85546875" customWidth="1"/>
    <col min="13283" max="13283" width="6.140625" customWidth="1"/>
    <col min="13284" max="13289" width="11.42578125" customWidth="1"/>
    <col min="13290" max="13301" width="5.85546875" customWidth="1"/>
    <col min="13302" max="13302" width="3.5703125" customWidth="1"/>
    <col min="13303" max="13303" width="5.42578125" customWidth="1"/>
    <col min="13304" max="13314" width="10.5703125" customWidth="1"/>
    <col min="13315" max="13315" width="10.5703125" bestFit="1" customWidth="1"/>
    <col min="13316" max="13316" width="11.42578125" customWidth="1"/>
    <col min="13317" max="13317" width="4.5703125" customWidth="1"/>
    <col min="13318" max="13318" width="11.42578125" customWidth="1"/>
    <col min="13537" max="13537" width="4.5703125" customWidth="1"/>
    <col min="13538" max="13538" width="37.85546875" customWidth="1"/>
    <col min="13539" max="13539" width="6.140625" customWidth="1"/>
    <col min="13540" max="13545" width="11.42578125" customWidth="1"/>
    <col min="13546" max="13557" width="5.85546875" customWidth="1"/>
    <col min="13558" max="13558" width="3.5703125" customWidth="1"/>
    <col min="13559" max="13559" width="5.42578125" customWidth="1"/>
    <col min="13560" max="13570" width="10.5703125" customWidth="1"/>
    <col min="13571" max="13571" width="10.5703125" bestFit="1" customWidth="1"/>
    <col min="13572" max="13572" width="11.42578125" customWidth="1"/>
    <col min="13573" max="13573" width="4.5703125" customWidth="1"/>
    <col min="13574" max="13574" width="11.42578125" customWidth="1"/>
    <col min="13793" max="13793" width="4.5703125" customWidth="1"/>
    <col min="13794" max="13794" width="37.85546875" customWidth="1"/>
    <col min="13795" max="13795" width="6.140625" customWidth="1"/>
    <col min="13796" max="13801" width="11.42578125" customWidth="1"/>
    <col min="13802" max="13813" width="5.85546875" customWidth="1"/>
    <col min="13814" max="13814" width="3.5703125" customWidth="1"/>
    <col min="13815" max="13815" width="5.42578125" customWidth="1"/>
    <col min="13816" max="13826" width="10.5703125" customWidth="1"/>
    <col min="13827" max="13827" width="10.5703125" bestFit="1" customWidth="1"/>
    <col min="13828" max="13828" width="11.42578125" customWidth="1"/>
    <col min="13829" max="13829" width="4.5703125" customWidth="1"/>
    <col min="13830" max="13830" width="11.42578125" customWidth="1"/>
    <col min="14049" max="14049" width="4.5703125" customWidth="1"/>
    <col min="14050" max="14050" width="37.85546875" customWidth="1"/>
    <col min="14051" max="14051" width="6.140625" customWidth="1"/>
    <col min="14052" max="14057" width="11.42578125" customWidth="1"/>
    <col min="14058" max="14069" width="5.85546875" customWidth="1"/>
    <col min="14070" max="14070" width="3.5703125" customWidth="1"/>
    <col min="14071" max="14071" width="5.42578125" customWidth="1"/>
    <col min="14072" max="14082" width="10.5703125" customWidth="1"/>
    <col min="14083" max="14083" width="10.5703125" bestFit="1" customWidth="1"/>
    <col min="14084" max="14084" width="11.42578125" customWidth="1"/>
    <col min="14085" max="14085" width="4.5703125" customWidth="1"/>
    <col min="14086" max="14086" width="11.42578125" customWidth="1"/>
    <col min="14305" max="14305" width="4.5703125" customWidth="1"/>
    <col min="14306" max="14306" width="37.85546875" customWidth="1"/>
    <col min="14307" max="14307" width="6.140625" customWidth="1"/>
    <col min="14308" max="14313" width="11.42578125" customWidth="1"/>
    <col min="14314" max="14325" width="5.85546875" customWidth="1"/>
    <col min="14326" max="14326" width="3.5703125" customWidth="1"/>
    <col min="14327" max="14327" width="5.42578125" customWidth="1"/>
    <col min="14328" max="14338" width="10.5703125" customWidth="1"/>
    <col min="14339" max="14339" width="10.5703125" bestFit="1" customWidth="1"/>
    <col min="14340" max="14340" width="11.42578125" customWidth="1"/>
    <col min="14341" max="14341" width="4.5703125" customWidth="1"/>
    <col min="14342" max="14342" width="11.42578125" customWidth="1"/>
    <col min="14561" max="14561" width="4.5703125" customWidth="1"/>
    <col min="14562" max="14562" width="37.85546875" customWidth="1"/>
    <col min="14563" max="14563" width="6.140625" customWidth="1"/>
    <col min="14564" max="14569" width="11.42578125" customWidth="1"/>
    <col min="14570" max="14581" width="5.85546875" customWidth="1"/>
    <col min="14582" max="14582" width="3.5703125" customWidth="1"/>
    <col min="14583" max="14583" width="5.42578125" customWidth="1"/>
    <col min="14584" max="14594" width="10.5703125" customWidth="1"/>
    <col min="14595" max="14595" width="10.5703125" bestFit="1" customWidth="1"/>
    <col min="14596" max="14596" width="11.42578125" customWidth="1"/>
    <col min="14597" max="14597" width="4.5703125" customWidth="1"/>
    <col min="14598" max="14598" width="11.42578125" customWidth="1"/>
    <col min="14817" max="14817" width="4.5703125" customWidth="1"/>
    <col min="14818" max="14818" width="37.85546875" customWidth="1"/>
    <col min="14819" max="14819" width="6.140625" customWidth="1"/>
    <col min="14820" max="14825" width="11.42578125" customWidth="1"/>
    <col min="14826" max="14837" width="5.85546875" customWidth="1"/>
    <col min="14838" max="14838" width="3.5703125" customWidth="1"/>
    <col min="14839" max="14839" width="5.42578125" customWidth="1"/>
    <col min="14840" max="14850" width="10.5703125" customWidth="1"/>
    <col min="14851" max="14851" width="10.5703125" bestFit="1" customWidth="1"/>
    <col min="14852" max="14852" width="11.42578125" customWidth="1"/>
    <col min="14853" max="14853" width="4.5703125" customWidth="1"/>
    <col min="14854" max="14854" width="11.42578125" customWidth="1"/>
    <col min="15073" max="15073" width="4.5703125" customWidth="1"/>
    <col min="15074" max="15074" width="37.85546875" customWidth="1"/>
    <col min="15075" max="15075" width="6.140625" customWidth="1"/>
    <col min="15076" max="15081" width="11.42578125" customWidth="1"/>
    <col min="15082" max="15093" width="5.85546875" customWidth="1"/>
    <col min="15094" max="15094" width="3.5703125" customWidth="1"/>
    <col min="15095" max="15095" width="5.42578125" customWidth="1"/>
    <col min="15096" max="15106" width="10.5703125" customWidth="1"/>
    <col min="15107" max="15107" width="10.5703125" bestFit="1" customWidth="1"/>
    <col min="15108" max="15108" width="11.42578125" customWidth="1"/>
    <col min="15109" max="15109" width="4.5703125" customWidth="1"/>
    <col min="15110" max="15110" width="11.42578125" customWidth="1"/>
    <col min="15329" max="15329" width="4.5703125" customWidth="1"/>
    <col min="15330" max="15330" width="37.85546875" customWidth="1"/>
    <col min="15331" max="15331" width="6.140625" customWidth="1"/>
    <col min="15332" max="15337" width="11.42578125" customWidth="1"/>
    <col min="15338" max="15349" width="5.85546875" customWidth="1"/>
    <col min="15350" max="15350" width="3.5703125" customWidth="1"/>
    <col min="15351" max="15351" width="5.42578125" customWidth="1"/>
    <col min="15352" max="15362" width="10.5703125" customWidth="1"/>
    <col min="15363" max="15363" width="10.5703125" bestFit="1" customWidth="1"/>
    <col min="15364" max="15364" width="11.42578125" customWidth="1"/>
    <col min="15365" max="15365" width="4.5703125" customWidth="1"/>
    <col min="15366" max="15366" width="11.42578125" customWidth="1"/>
    <col min="15585" max="15585" width="4.5703125" customWidth="1"/>
    <col min="15586" max="15586" width="37.85546875" customWidth="1"/>
    <col min="15587" max="15587" width="6.140625" customWidth="1"/>
    <col min="15588" max="15593" width="11.42578125" customWidth="1"/>
    <col min="15594" max="15605" width="5.85546875" customWidth="1"/>
    <col min="15606" max="15606" width="3.5703125" customWidth="1"/>
    <col min="15607" max="15607" width="5.42578125" customWidth="1"/>
    <col min="15608" max="15618" width="10.5703125" customWidth="1"/>
    <col min="15619" max="15619" width="10.5703125" bestFit="1" customWidth="1"/>
    <col min="15620" max="15620" width="11.42578125" customWidth="1"/>
    <col min="15621" max="15621" width="4.5703125" customWidth="1"/>
    <col min="15622" max="15622" width="11.42578125" customWidth="1"/>
    <col min="15841" max="15841" width="4.5703125" customWidth="1"/>
    <col min="15842" max="15842" width="37.85546875" customWidth="1"/>
    <col min="15843" max="15843" width="6.140625" customWidth="1"/>
    <col min="15844" max="15849" width="11.42578125" customWidth="1"/>
    <col min="15850" max="15861" width="5.85546875" customWidth="1"/>
    <col min="15862" max="15862" width="3.5703125" customWidth="1"/>
    <col min="15863" max="15863" width="5.42578125" customWidth="1"/>
    <col min="15864" max="15874" width="10.5703125" customWidth="1"/>
    <col min="15875" max="15875" width="10.5703125" bestFit="1" customWidth="1"/>
    <col min="15876" max="15876" width="11.42578125" customWidth="1"/>
    <col min="15877" max="15877" width="4.5703125" customWidth="1"/>
    <col min="15878" max="15878" width="11.42578125" customWidth="1"/>
    <col min="16097" max="16097" width="4.5703125" customWidth="1"/>
    <col min="16098" max="16098" width="37.85546875" customWidth="1"/>
    <col min="16099" max="16099" width="6.140625" customWidth="1"/>
    <col min="16100" max="16105" width="11.42578125" customWidth="1"/>
    <col min="16106" max="16117" width="5.85546875" customWidth="1"/>
    <col min="16118" max="16118" width="3.5703125" customWidth="1"/>
    <col min="16119" max="16119" width="5.42578125" customWidth="1"/>
    <col min="16120" max="16130" width="10.5703125" customWidth="1"/>
    <col min="16131" max="16131" width="10.5703125" bestFit="1" customWidth="1"/>
    <col min="16132" max="16132" width="11.42578125" customWidth="1"/>
    <col min="16133" max="16133" width="4.5703125" customWidth="1"/>
    <col min="16134" max="16134" width="11.42578125" customWidth="1"/>
  </cols>
  <sheetData>
    <row r="1" spans="1:104" x14ac:dyDescent="0.25">
      <c r="B1" s="111"/>
      <c r="C1" s="168"/>
      <c r="D1" s="113"/>
      <c r="E1" s="112"/>
      <c r="F1" s="112"/>
      <c r="G1" s="112"/>
    </row>
    <row r="2" spans="1:104" s="1" customFormat="1" ht="27.75" customHeight="1" thickBot="1" x14ac:dyDescent="0.5">
      <c r="A2" s="80"/>
      <c r="B2" s="81" t="s">
        <v>0</v>
      </c>
      <c r="C2" s="169"/>
      <c r="D2" s="31"/>
      <c r="E2" s="27"/>
      <c r="F2" s="28"/>
      <c r="G2" s="28"/>
      <c r="H2" s="28"/>
      <c r="I2" s="28"/>
      <c r="J2" s="28"/>
    </row>
    <row r="3" spans="1:104" ht="21.75" customHeight="1" thickTop="1" thickBot="1" x14ac:dyDescent="0.3">
      <c r="A3" s="20"/>
      <c r="B3" s="21"/>
      <c r="C3" s="170" t="s">
        <v>1</v>
      </c>
      <c r="D3" s="124">
        <v>2025</v>
      </c>
      <c r="E3" s="119">
        <f>D3+1</f>
        <v>2026</v>
      </c>
      <c r="F3" s="119">
        <f t="shared" ref="F3:J3" si="0">E3+1</f>
        <v>2027</v>
      </c>
      <c r="G3" s="119">
        <f t="shared" si="0"/>
        <v>2028</v>
      </c>
      <c r="H3" s="119">
        <f t="shared" si="0"/>
        <v>2029</v>
      </c>
      <c r="I3" s="119">
        <f t="shared" si="0"/>
        <v>2030</v>
      </c>
      <c r="J3" s="119">
        <f t="shared" si="0"/>
        <v>2031</v>
      </c>
    </row>
    <row r="4" spans="1:104" s="22" customFormat="1" ht="19.5" thickBot="1" x14ac:dyDescent="0.35">
      <c r="A4" s="40" t="s">
        <v>2</v>
      </c>
      <c r="B4" s="41"/>
      <c r="C4" s="171"/>
      <c r="D4" s="43"/>
      <c r="E4" s="42"/>
      <c r="F4" s="42"/>
      <c r="G4" s="42"/>
      <c r="H4" s="42"/>
      <c r="I4" s="42"/>
      <c r="J4" s="42"/>
      <c r="K4" s="55"/>
      <c r="L4" s="55"/>
      <c r="M4" s="55"/>
      <c r="N4" s="55"/>
      <c r="O4" s="55"/>
      <c r="P4" s="55"/>
      <c r="Q4" s="5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</row>
    <row r="5" spans="1:104" s="23" customFormat="1" hidden="1" x14ac:dyDescent="0.25">
      <c r="A5" s="56" t="s">
        <v>3</v>
      </c>
      <c r="B5" s="57"/>
      <c r="C5" s="172"/>
      <c r="D5" s="59"/>
      <c r="E5" s="58"/>
      <c r="F5" s="58"/>
      <c r="G5" s="58"/>
      <c r="H5" s="58"/>
      <c r="I5" s="58"/>
      <c r="J5" s="58"/>
      <c r="K5"/>
      <c r="L5"/>
      <c r="M5"/>
      <c r="N5"/>
      <c r="O5"/>
      <c r="P5"/>
      <c r="Q5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</row>
    <row r="6" spans="1:104" hidden="1" x14ac:dyDescent="0.25">
      <c r="A6" s="2" t="s">
        <v>4</v>
      </c>
      <c r="B6" s="3" t="s">
        <v>5</v>
      </c>
      <c r="C6" s="173">
        <v>0.255</v>
      </c>
      <c r="D6" s="93"/>
      <c r="E6" s="93">
        <f t="shared" ref="E6:J6" si="1">E7*E8</f>
        <v>0</v>
      </c>
      <c r="F6" s="93">
        <f t="shared" si="1"/>
        <v>0</v>
      </c>
      <c r="G6" s="93">
        <f t="shared" si="1"/>
        <v>0</v>
      </c>
      <c r="H6" s="93">
        <f t="shared" si="1"/>
        <v>0</v>
      </c>
      <c r="I6" s="93">
        <f t="shared" si="1"/>
        <v>0</v>
      </c>
      <c r="J6" s="93">
        <f t="shared" si="1"/>
        <v>0</v>
      </c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</row>
    <row r="7" spans="1:104" s="5" customFormat="1" ht="12" hidden="1" x14ac:dyDescent="0.2">
      <c r="A7" s="4"/>
      <c r="B7" s="6" t="s">
        <v>6</v>
      </c>
      <c r="C7" s="174"/>
      <c r="D7" s="139"/>
      <c r="E7" s="139"/>
      <c r="F7" s="139"/>
      <c r="G7" s="139"/>
      <c r="H7" s="139"/>
      <c r="I7" s="139"/>
      <c r="J7" s="139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</row>
    <row r="8" spans="1:104" s="5" customFormat="1" ht="12" hidden="1" x14ac:dyDescent="0.2">
      <c r="A8" s="4"/>
      <c r="B8" s="6" t="s">
        <v>7</v>
      </c>
      <c r="C8" s="175"/>
      <c r="D8" s="140"/>
      <c r="E8" s="140"/>
      <c r="F8" s="140"/>
      <c r="G8" s="140"/>
      <c r="H8" s="140"/>
      <c r="I8" s="140"/>
      <c r="J8" s="140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</row>
    <row r="9" spans="1:104" hidden="1" x14ac:dyDescent="0.25">
      <c r="A9" s="2" t="s">
        <v>4</v>
      </c>
      <c r="B9" s="3" t="s">
        <v>5</v>
      </c>
      <c r="C9" s="173">
        <v>0.13500000000000001</v>
      </c>
      <c r="D9" s="125"/>
      <c r="E9" s="141"/>
      <c r="F9" s="141"/>
      <c r="G9" s="141"/>
      <c r="H9" s="141"/>
      <c r="I9" s="141"/>
      <c r="J9" s="141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</row>
    <row r="10" spans="1:104" s="5" customFormat="1" ht="12" hidden="1" x14ac:dyDescent="0.2">
      <c r="A10" s="4"/>
      <c r="B10" s="6" t="s">
        <v>6</v>
      </c>
      <c r="C10" s="175"/>
      <c r="D10" s="126"/>
      <c r="E10" s="139">
        <v>31</v>
      </c>
      <c r="F10" s="139">
        <v>31</v>
      </c>
      <c r="G10" s="139">
        <v>31</v>
      </c>
      <c r="H10" s="139">
        <v>31</v>
      </c>
      <c r="I10" s="139">
        <v>31</v>
      </c>
      <c r="J10" s="139">
        <v>31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</row>
    <row r="11" spans="1:104" s="5" customFormat="1" ht="12" hidden="1" x14ac:dyDescent="0.2">
      <c r="A11" s="4"/>
      <c r="B11" s="6" t="s">
        <v>7</v>
      </c>
      <c r="C11" s="175"/>
      <c r="D11" s="126"/>
      <c r="E11" s="139">
        <v>500</v>
      </c>
      <c r="F11" s="139">
        <v>500</v>
      </c>
      <c r="G11" s="139">
        <v>500</v>
      </c>
      <c r="H11" s="139">
        <v>500</v>
      </c>
      <c r="I11" s="139">
        <v>500</v>
      </c>
      <c r="J11" s="139">
        <v>500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</row>
    <row r="12" spans="1:104" hidden="1" x14ac:dyDescent="0.25">
      <c r="A12" s="2" t="s">
        <v>4</v>
      </c>
      <c r="B12" s="3" t="s">
        <v>8</v>
      </c>
      <c r="C12" s="173">
        <v>0.255</v>
      </c>
      <c r="D12" s="127"/>
      <c r="E12" s="137"/>
      <c r="F12" s="137"/>
      <c r="G12" s="137"/>
      <c r="H12" s="137"/>
      <c r="I12" s="137"/>
      <c r="J12" s="137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</row>
    <row r="13" spans="1:104" ht="15" hidden="1" customHeight="1" x14ac:dyDescent="0.25">
      <c r="A13" s="2" t="s">
        <v>4</v>
      </c>
      <c r="B13" s="7" t="s">
        <v>9</v>
      </c>
      <c r="C13" s="176">
        <v>0</v>
      </c>
      <c r="D13" s="127"/>
      <c r="E13" s="137">
        <f t="shared" ref="E13:J13" si="2">E7*E14</f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7">
        <f t="shared" si="2"/>
        <v>0</v>
      </c>
      <c r="J13" s="137">
        <f t="shared" si="2"/>
        <v>0</v>
      </c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</row>
    <row r="14" spans="1:104" ht="15" hidden="1" customHeight="1" x14ac:dyDescent="0.25">
      <c r="B14" s="76" t="s">
        <v>10</v>
      </c>
      <c r="C14" s="173">
        <v>0</v>
      </c>
      <c r="D14" s="103"/>
      <c r="E14" s="157">
        <v>7.1999999999999995E-2</v>
      </c>
      <c r="F14" s="157">
        <v>7.1999999999999995E-2</v>
      </c>
      <c r="G14" s="157">
        <v>7.1999999999999995E-2</v>
      </c>
      <c r="H14" s="157">
        <v>7.1999999999999995E-2</v>
      </c>
      <c r="I14" s="157">
        <v>7.1999999999999995E-2</v>
      </c>
      <c r="J14" s="157">
        <v>7.1999999999999995E-2</v>
      </c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</row>
    <row r="15" spans="1:104" x14ac:dyDescent="0.25">
      <c r="A15" s="52"/>
      <c r="C15" s="177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</row>
    <row r="16" spans="1:104" s="19" customFormat="1" ht="14.25" customHeight="1" x14ac:dyDescent="0.25">
      <c r="A16" s="60" t="s">
        <v>11</v>
      </c>
      <c r="B16" s="61"/>
      <c r="C16" s="178"/>
      <c r="D16" s="212"/>
      <c r="E16" s="213"/>
      <c r="F16" s="213"/>
      <c r="G16" s="213"/>
      <c r="H16" s="213"/>
      <c r="I16" s="213"/>
      <c r="J16" s="213"/>
      <c r="K16"/>
      <c r="L16"/>
      <c r="M16"/>
      <c r="N16"/>
      <c r="O16"/>
      <c r="P16"/>
      <c r="Q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</row>
    <row r="17" spans="1:104" ht="14.25" customHeight="1" x14ac:dyDescent="0.25">
      <c r="A17" s="2" t="s">
        <v>4</v>
      </c>
      <c r="B17" s="7" t="s">
        <v>70</v>
      </c>
      <c r="C17" s="208">
        <v>0.13500000000000001</v>
      </c>
      <c r="D17" s="215">
        <f>D18*D19*D20</f>
        <v>112200.00000000001</v>
      </c>
      <c r="E17" s="215">
        <f t="shared" ref="E17:J17" si="3">E18*E19*E20</f>
        <v>112200.00000000001</v>
      </c>
      <c r="F17" s="215">
        <f t="shared" si="3"/>
        <v>112200.00000000001</v>
      </c>
      <c r="G17" s="215">
        <f t="shared" si="3"/>
        <v>112200.00000000001</v>
      </c>
      <c r="H17" s="215">
        <f t="shared" si="3"/>
        <v>118800</v>
      </c>
      <c r="I17" s="215">
        <f t="shared" si="3"/>
        <v>118800</v>
      </c>
      <c r="J17" s="215">
        <f t="shared" si="3"/>
        <v>118800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</row>
    <row r="18" spans="1:104" s="5" customFormat="1" ht="14.25" customHeight="1" x14ac:dyDescent="0.2">
      <c r="A18" s="4"/>
      <c r="B18" s="6" t="s">
        <v>72</v>
      </c>
      <c r="C18" s="175"/>
      <c r="D18" s="214">
        <v>5500</v>
      </c>
      <c r="E18" s="214">
        <v>5500</v>
      </c>
      <c r="F18" s="214">
        <v>5500</v>
      </c>
      <c r="G18" s="214">
        <v>5500</v>
      </c>
      <c r="H18" s="214">
        <v>5500</v>
      </c>
      <c r="I18" s="214">
        <v>5500</v>
      </c>
      <c r="J18" s="214">
        <v>5500</v>
      </c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</row>
    <row r="19" spans="1:104" s="5" customFormat="1" ht="14.25" customHeight="1" x14ac:dyDescent="0.2">
      <c r="A19" s="4"/>
      <c r="B19" s="6" t="s">
        <v>68</v>
      </c>
      <c r="C19" s="175"/>
      <c r="D19" s="126">
        <v>120</v>
      </c>
      <c r="E19" s="126">
        <v>120</v>
      </c>
      <c r="F19" s="126">
        <v>120</v>
      </c>
      <c r="G19" s="126">
        <v>120</v>
      </c>
      <c r="H19" s="126">
        <v>120</v>
      </c>
      <c r="I19" s="126">
        <v>120</v>
      </c>
      <c r="J19" s="126">
        <v>120</v>
      </c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</row>
    <row r="20" spans="1:104" s="5" customFormat="1" ht="14.25" customHeight="1" x14ac:dyDescent="0.2">
      <c r="A20" s="4"/>
      <c r="B20" s="6" t="s">
        <v>69</v>
      </c>
      <c r="C20" s="175"/>
      <c r="D20" s="216">
        <v>0.17</v>
      </c>
      <c r="E20" s="216">
        <v>0.17</v>
      </c>
      <c r="F20" s="216">
        <v>0.17</v>
      </c>
      <c r="G20" s="216">
        <v>0.17</v>
      </c>
      <c r="H20" s="216">
        <v>0.18</v>
      </c>
      <c r="I20" s="216">
        <v>0.18</v>
      </c>
      <c r="J20" s="216">
        <v>0.18</v>
      </c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</row>
    <row r="21" spans="1:104" ht="14.25" customHeight="1" x14ac:dyDescent="0.25">
      <c r="A21" s="2" t="s">
        <v>4</v>
      </c>
      <c r="B21" s="7" t="s">
        <v>71</v>
      </c>
      <c r="C21" s="208">
        <v>0.13500000000000001</v>
      </c>
      <c r="D21" s="215">
        <f>D22*D23*D24</f>
        <v>108000</v>
      </c>
      <c r="E21" s="215">
        <f t="shared" ref="E21:J21" si="4">E22*E23*E24</f>
        <v>108000</v>
      </c>
      <c r="F21" s="215">
        <f t="shared" si="4"/>
        <v>108000</v>
      </c>
      <c r="G21" s="215">
        <f t="shared" si="4"/>
        <v>108000</v>
      </c>
      <c r="H21" s="215">
        <f t="shared" si="4"/>
        <v>114000</v>
      </c>
      <c r="I21" s="215">
        <f t="shared" si="4"/>
        <v>114000</v>
      </c>
      <c r="J21" s="215">
        <f t="shared" si="4"/>
        <v>114000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</row>
    <row r="22" spans="1:104" s="5" customFormat="1" ht="14.25" customHeight="1" x14ac:dyDescent="0.2">
      <c r="A22" s="4"/>
      <c r="B22" s="6" t="s">
        <v>72</v>
      </c>
      <c r="C22" s="175"/>
      <c r="D22" s="214">
        <v>5000</v>
      </c>
      <c r="E22" s="214">
        <v>5000</v>
      </c>
      <c r="F22" s="214">
        <v>5000</v>
      </c>
      <c r="G22" s="214">
        <v>5000</v>
      </c>
      <c r="H22" s="214">
        <v>5000</v>
      </c>
      <c r="I22" s="214">
        <v>5000</v>
      </c>
      <c r="J22" s="214">
        <v>5000</v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</row>
    <row r="23" spans="1:104" s="5" customFormat="1" ht="14.25" customHeight="1" x14ac:dyDescent="0.2">
      <c r="A23" s="4"/>
      <c r="B23" s="6" t="s">
        <v>68</v>
      </c>
      <c r="C23" s="175"/>
      <c r="D23" s="126">
        <v>120</v>
      </c>
      <c r="E23" s="126">
        <v>120</v>
      </c>
      <c r="F23" s="126">
        <v>120</v>
      </c>
      <c r="G23" s="126">
        <v>120</v>
      </c>
      <c r="H23" s="126">
        <v>120</v>
      </c>
      <c r="I23" s="126">
        <v>120</v>
      </c>
      <c r="J23" s="126">
        <v>120</v>
      </c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</row>
    <row r="24" spans="1:104" s="5" customFormat="1" ht="14.25" customHeight="1" x14ac:dyDescent="0.2">
      <c r="A24" s="4"/>
      <c r="B24" s="6" t="s">
        <v>69</v>
      </c>
      <c r="C24" s="175"/>
      <c r="D24" s="216">
        <v>0.18</v>
      </c>
      <c r="E24" s="216">
        <v>0.18</v>
      </c>
      <c r="F24" s="216">
        <v>0.18</v>
      </c>
      <c r="G24" s="216">
        <v>0.18</v>
      </c>
      <c r="H24" s="216">
        <v>0.19</v>
      </c>
      <c r="I24" s="216">
        <v>0.19</v>
      </c>
      <c r="J24" s="216">
        <v>0.19</v>
      </c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</row>
    <row r="25" spans="1:104" x14ac:dyDescent="0.25">
      <c r="A25" s="2" t="s">
        <v>4</v>
      </c>
      <c r="B25" s="7" t="s">
        <v>73</v>
      </c>
      <c r="C25" s="208">
        <v>0.13500000000000001</v>
      </c>
      <c r="D25" s="217">
        <f>D26*D27*D28</f>
        <v>76500</v>
      </c>
      <c r="E25" s="217">
        <f t="shared" ref="E25:J25" si="5">E26*E27*E28</f>
        <v>76500</v>
      </c>
      <c r="F25" s="217">
        <f t="shared" si="5"/>
        <v>76500</v>
      </c>
      <c r="G25" s="217">
        <f t="shared" si="5"/>
        <v>76500</v>
      </c>
      <c r="H25" s="217">
        <f t="shared" si="5"/>
        <v>78030</v>
      </c>
      <c r="I25" s="217">
        <f t="shared" si="5"/>
        <v>78030</v>
      </c>
      <c r="J25" s="217">
        <f t="shared" si="5"/>
        <v>78030</v>
      </c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</row>
    <row r="26" spans="1:104" s="5" customFormat="1" ht="14.25" customHeight="1" x14ac:dyDescent="0.2">
      <c r="A26" s="4"/>
      <c r="B26" s="6" t="s">
        <v>72</v>
      </c>
      <c r="C26" s="175"/>
      <c r="D26" s="214">
        <v>1700</v>
      </c>
      <c r="E26" s="214">
        <v>1700</v>
      </c>
      <c r="F26" s="214">
        <v>1700</v>
      </c>
      <c r="G26" s="214">
        <v>1700</v>
      </c>
      <c r="H26" s="214">
        <v>1700</v>
      </c>
      <c r="I26" s="214">
        <v>1700</v>
      </c>
      <c r="J26" s="214">
        <v>1700</v>
      </c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</row>
    <row r="27" spans="1:104" s="5" customFormat="1" ht="14.25" customHeight="1" x14ac:dyDescent="0.2">
      <c r="A27" s="4"/>
      <c r="B27" s="6" t="s">
        <v>68</v>
      </c>
      <c r="C27" s="175"/>
      <c r="D27" s="126">
        <v>90</v>
      </c>
      <c r="E27" s="126">
        <v>90</v>
      </c>
      <c r="F27" s="126">
        <v>90</v>
      </c>
      <c r="G27" s="126">
        <v>90</v>
      </c>
      <c r="H27" s="126">
        <v>90</v>
      </c>
      <c r="I27" s="126">
        <v>90</v>
      </c>
      <c r="J27" s="126">
        <v>90</v>
      </c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</row>
    <row r="28" spans="1:104" s="5" customFormat="1" ht="14.25" customHeight="1" x14ac:dyDescent="0.2">
      <c r="A28" s="4"/>
      <c r="B28" s="6" t="s">
        <v>69</v>
      </c>
      <c r="C28" s="175"/>
      <c r="D28" s="204">
        <v>0.5</v>
      </c>
      <c r="E28" s="204">
        <v>0.5</v>
      </c>
      <c r="F28" s="204">
        <v>0.5</v>
      </c>
      <c r="G28" s="204">
        <v>0.5</v>
      </c>
      <c r="H28" s="204">
        <v>0.51</v>
      </c>
      <c r="I28" s="204">
        <v>0.51</v>
      </c>
      <c r="J28" s="204">
        <v>0.51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</row>
    <row r="29" spans="1:104" x14ac:dyDescent="0.25">
      <c r="A29" s="2"/>
      <c r="B29" s="7"/>
      <c r="C29" s="180"/>
      <c r="D29" s="104"/>
      <c r="E29" s="120"/>
      <c r="F29" s="120"/>
      <c r="G29" s="120"/>
      <c r="H29" s="120"/>
      <c r="I29" s="120"/>
      <c r="J29" s="120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</row>
    <row r="30" spans="1:104" s="19" customFormat="1" x14ac:dyDescent="0.25">
      <c r="A30" s="60" t="s">
        <v>12</v>
      </c>
      <c r="B30" s="61"/>
      <c r="C30" s="178"/>
      <c r="D30" s="212"/>
      <c r="E30" s="62"/>
      <c r="F30" s="62"/>
      <c r="G30" s="62"/>
      <c r="H30" s="62"/>
      <c r="I30" s="62"/>
      <c r="J30" s="62"/>
      <c r="K30"/>
      <c r="L30"/>
      <c r="M30"/>
      <c r="N30"/>
      <c r="O30"/>
      <c r="P30"/>
      <c r="Q3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</row>
    <row r="31" spans="1:104" s="19" customFormat="1" x14ac:dyDescent="0.25">
      <c r="A31" s="121" t="s">
        <v>13</v>
      </c>
      <c r="B31" s="15" t="s">
        <v>14</v>
      </c>
      <c r="C31" s="218">
        <v>0</v>
      </c>
      <c r="D31" s="223">
        <f>200*(D27+D23+D19)</f>
        <v>66000</v>
      </c>
      <c r="E31" s="222">
        <f t="shared" ref="E31:J31" si="6">200*(E27+E23+E19)</f>
        <v>66000</v>
      </c>
      <c r="F31" s="151">
        <f t="shared" si="6"/>
        <v>66000</v>
      </c>
      <c r="G31" s="151">
        <f t="shared" si="6"/>
        <v>66000</v>
      </c>
      <c r="H31" s="151">
        <f t="shared" si="6"/>
        <v>66000</v>
      </c>
      <c r="I31" s="151">
        <f t="shared" si="6"/>
        <v>66000</v>
      </c>
      <c r="J31" s="151">
        <f t="shared" si="6"/>
        <v>66000</v>
      </c>
      <c r="K31"/>
      <c r="L31"/>
      <c r="M31"/>
      <c r="N31"/>
      <c r="O31"/>
      <c r="P31"/>
      <c r="Q31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</row>
    <row r="32" spans="1:104" x14ac:dyDescent="0.25">
      <c r="A32" s="2" t="s">
        <v>4</v>
      </c>
      <c r="B32" s="7" t="s">
        <v>74</v>
      </c>
      <c r="C32" s="219">
        <v>0.255</v>
      </c>
      <c r="D32" s="127">
        <v>20000</v>
      </c>
      <c r="E32" s="137">
        <v>20000</v>
      </c>
      <c r="F32" s="132">
        <v>20000</v>
      </c>
      <c r="G32" s="132">
        <v>20000</v>
      </c>
      <c r="H32" s="132">
        <v>20000</v>
      </c>
      <c r="I32" s="132">
        <v>20000</v>
      </c>
      <c r="J32" s="132">
        <v>20000</v>
      </c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</row>
    <row r="33" spans="1:104" x14ac:dyDescent="0.25">
      <c r="A33" s="2" t="s">
        <v>4</v>
      </c>
      <c r="B33" s="7" t="s">
        <v>75</v>
      </c>
      <c r="C33" s="220">
        <v>0.13500000000000001</v>
      </c>
      <c r="D33" s="127"/>
      <c r="E33" s="137"/>
      <c r="F33" s="132"/>
      <c r="G33" s="132"/>
      <c r="H33" s="132"/>
      <c r="I33" s="132"/>
      <c r="J33" s="132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</row>
    <row r="34" spans="1:104" x14ac:dyDescent="0.25">
      <c r="A34" s="2" t="s">
        <v>13</v>
      </c>
      <c r="B34" s="9" t="s">
        <v>76</v>
      </c>
      <c r="C34" s="221">
        <v>0</v>
      </c>
      <c r="D34" s="128">
        <v>2800</v>
      </c>
      <c r="E34" s="138">
        <v>2800</v>
      </c>
      <c r="F34" s="205">
        <v>2800</v>
      </c>
      <c r="G34" s="205">
        <v>2800</v>
      </c>
      <c r="H34" s="205">
        <v>2800</v>
      </c>
      <c r="I34" s="205">
        <v>2800</v>
      </c>
      <c r="J34" s="205">
        <v>2800</v>
      </c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</row>
    <row r="35" spans="1:104" s="17" customFormat="1" x14ac:dyDescent="0.25">
      <c r="A35" s="16" t="s">
        <v>15</v>
      </c>
      <c r="B35" s="12"/>
      <c r="C35" s="245"/>
      <c r="D35" s="246">
        <f>D6+D9+D12+D13+D17+D21+D25+D32+D33+D34+D31</f>
        <v>385500</v>
      </c>
      <c r="E35" s="77">
        <f t="shared" ref="E35:J35" si="7">E6+E9+E12+E13+E17+E21+E25+E29+E32+E33+E34+E31</f>
        <v>385500</v>
      </c>
      <c r="F35" s="77">
        <f t="shared" si="7"/>
        <v>385500</v>
      </c>
      <c r="G35" s="77">
        <f t="shared" si="7"/>
        <v>385500</v>
      </c>
      <c r="H35" s="77">
        <f t="shared" si="7"/>
        <v>399630</v>
      </c>
      <c r="I35" s="77">
        <f t="shared" si="7"/>
        <v>399630</v>
      </c>
      <c r="J35" s="247">
        <f t="shared" si="7"/>
        <v>399630</v>
      </c>
      <c r="K35" s="10"/>
      <c r="L35" s="10"/>
      <c r="M35" s="10"/>
      <c r="N35" s="10"/>
      <c r="O35" s="10"/>
      <c r="P35" s="10"/>
      <c r="Q35" s="10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</row>
    <row r="36" spans="1:104" s="10" customFormat="1" ht="15.75" thickBot="1" x14ac:dyDescent="0.3">
      <c r="A36" s="8"/>
      <c r="B36" s="9"/>
      <c r="C36" s="182"/>
      <c r="D36" s="32"/>
      <c r="E36" s="14"/>
      <c r="F36" s="14"/>
      <c r="G36" s="14"/>
      <c r="H36" s="14"/>
      <c r="I36" s="14"/>
      <c r="J36" s="14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</row>
    <row r="37" spans="1:104" s="24" customFormat="1" ht="19.5" thickBot="1" x14ac:dyDescent="0.35">
      <c r="A37" s="64" t="s">
        <v>16</v>
      </c>
      <c r="B37" s="65"/>
      <c r="C37" s="183"/>
      <c r="D37" s="66"/>
      <c r="E37" s="66"/>
      <c r="F37" s="66"/>
      <c r="G37" s="66"/>
      <c r="H37" s="66"/>
      <c r="I37" s="66"/>
      <c r="J37" s="66"/>
      <c r="K37" s="55"/>
      <c r="L37" s="55"/>
      <c r="M37" s="55"/>
      <c r="N37" s="55"/>
      <c r="O37" s="55"/>
      <c r="P37" s="55"/>
      <c r="Q37" s="5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</row>
    <row r="38" spans="1:104" hidden="1" x14ac:dyDescent="0.25">
      <c r="A38" s="11" t="s">
        <v>17</v>
      </c>
      <c r="B38" s="63" t="s">
        <v>18</v>
      </c>
      <c r="C38" s="181">
        <v>0.255</v>
      </c>
      <c r="D38" s="129"/>
      <c r="E38" s="130"/>
      <c r="F38" s="130"/>
      <c r="G38" s="130"/>
      <c r="H38" s="130"/>
      <c r="I38" s="130"/>
      <c r="J38" s="130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</row>
    <row r="39" spans="1:104" hidden="1" x14ac:dyDescent="0.25">
      <c r="A39" s="11" t="s">
        <v>17</v>
      </c>
      <c r="B39" s="13" t="s">
        <v>19</v>
      </c>
      <c r="C39" s="179">
        <v>0.13500000000000001</v>
      </c>
      <c r="D39" s="128"/>
      <c r="E39" s="131"/>
      <c r="F39" s="132"/>
      <c r="G39" s="132"/>
      <c r="H39" s="132"/>
      <c r="I39" s="132"/>
      <c r="J39" s="132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</row>
    <row r="40" spans="1:104" hidden="1" x14ac:dyDescent="0.25">
      <c r="A40" s="11" t="s">
        <v>17</v>
      </c>
      <c r="B40" s="13" t="s">
        <v>20</v>
      </c>
      <c r="C40" s="179">
        <v>0.255</v>
      </c>
      <c r="D40" s="128"/>
      <c r="E40" s="131"/>
      <c r="F40" s="132"/>
      <c r="G40" s="132"/>
      <c r="H40" s="132"/>
      <c r="I40" s="132"/>
      <c r="J40" s="132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</row>
    <row r="41" spans="1:104" ht="15" customHeight="1" x14ac:dyDescent="0.25">
      <c r="A41" s="11" t="s">
        <v>17</v>
      </c>
      <c r="B41" s="13" t="s">
        <v>21</v>
      </c>
      <c r="C41" s="207">
        <v>0.255</v>
      </c>
      <c r="D41" s="206">
        <f>400*(D27+D23+D19)</f>
        <v>132000</v>
      </c>
      <c r="E41" s="137">
        <f>400*(E27+E23+E19)*1.03</f>
        <v>135960</v>
      </c>
      <c r="F41" s="137">
        <f>E41*1.03</f>
        <v>140038.80000000002</v>
      </c>
      <c r="G41" s="137">
        <f t="shared" ref="G41:J41" si="8">F41*1.03</f>
        <v>144239.96400000001</v>
      </c>
      <c r="H41" s="137">
        <f t="shared" si="8"/>
        <v>148567.16292</v>
      </c>
      <c r="I41" s="137">
        <f t="shared" si="8"/>
        <v>153024.1778076</v>
      </c>
      <c r="J41" s="137">
        <f t="shared" si="8"/>
        <v>157614.90314182802</v>
      </c>
      <c r="K41" s="252" t="s">
        <v>119</v>
      </c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</row>
    <row r="42" spans="1:104" ht="30" x14ac:dyDescent="0.25">
      <c r="A42" s="11" t="s">
        <v>17</v>
      </c>
      <c r="B42" s="13" t="s">
        <v>22</v>
      </c>
      <c r="C42" s="208">
        <v>0.255</v>
      </c>
      <c r="D42" s="128">
        <f>100*(D27+D23+D19)</f>
        <v>33000</v>
      </c>
      <c r="E42" s="137">
        <f t="shared" ref="E42" si="9">100*(E27+E23+E19)</f>
        <v>33000</v>
      </c>
      <c r="F42" s="132">
        <f>100*(F27+F23+F19)*1.2</f>
        <v>39600</v>
      </c>
      <c r="G42" s="132">
        <f>100*(G27+G23+G19)*1.2</f>
        <v>39600</v>
      </c>
      <c r="H42" s="132">
        <f t="shared" ref="H42:J42" si="10">100*(H27+H23+H19)*1.2</f>
        <v>39600</v>
      </c>
      <c r="I42" s="132">
        <f t="shared" si="10"/>
        <v>39600</v>
      </c>
      <c r="J42" s="132">
        <f t="shared" si="10"/>
        <v>39600</v>
      </c>
      <c r="K42" s="252" t="s">
        <v>122</v>
      </c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</row>
    <row r="43" spans="1:104" x14ac:dyDescent="0.25">
      <c r="A43" s="11" t="s">
        <v>17</v>
      </c>
      <c r="B43" s="13" t="s">
        <v>23</v>
      </c>
      <c r="C43" s="208">
        <v>0</v>
      </c>
      <c r="D43" s="128">
        <f>2*9*200*14</f>
        <v>50400</v>
      </c>
      <c r="E43" s="137">
        <f t="shared" ref="E43:J43" si="11">2*9*200*14</f>
        <v>50400</v>
      </c>
      <c r="F43" s="132">
        <f t="shared" si="11"/>
        <v>50400</v>
      </c>
      <c r="G43" s="132">
        <f t="shared" si="11"/>
        <v>50400</v>
      </c>
      <c r="H43" s="132">
        <f t="shared" si="11"/>
        <v>50400</v>
      </c>
      <c r="I43" s="132">
        <f t="shared" si="11"/>
        <v>50400</v>
      </c>
      <c r="J43" s="132">
        <f t="shared" si="11"/>
        <v>50400</v>
      </c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</row>
    <row r="44" spans="1:104" x14ac:dyDescent="0.25">
      <c r="A44" s="11" t="s">
        <v>17</v>
      </c>
      <c r="B44" s="13" t="s">
        <v>24</v>
      </c>
      <c r="C44" s="208">
        <v>0.255</v>
      </c>
      <c r="D44" s="127"/>
      <c r="E44" s="133"/>
      <c r="F44" s="134"/>
      <c r="G44" s="134"/>
      <c r="H44" s="134"/>
      <c r="I44" s="134"/>
      <c r="J44" s="134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</row>
    <row r="45" spans="1:104" x14ac:dyDescent="0.25">
      <c r="A45" s="11"/>
      <c r="B45" s="13" t="s">
        <v>25</v>
      </c>
      <c r="C45" s="208">
        <v>0</v>
      </c>
      <c r="D45" s="127">
        <f>85*300</f>
        <v>25500</v>
      </c>
      <c r="E45" s="137">
        <f t="shared" ref="E45:J45" si="12">85*300</f>
        <v>25500</v>
      </c>
      <c r="F45" s="132">
        <f t="shared" si="12"/>
        <v>25500</v>
      </c>
      <c r="G45" s="132">
        <f t="shared" si="12"/>
        <v>25500</v>
      </c>
      <c r="H45" s="132">
        <f t="shared" si="12"/>
        <v>25500</v>
      </c>
      <c r="I45" s="132">
        <f t="shared" si="12"/>
        <v>25500</v>
      </c>
      <c r="J45" s="132">
        <f t="shared" si="12"/>
        <v>25500</v>
      </c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</row>
    <row r="46" spans="1:104" x14ac:dyDescent="0.25">
      <c r="A46" s="11" t="s">
        <v>17</v>
      </c>
      <c r="B46" s="13" t="s">
        <v>26</v>
      </c>
      <c r="C46" s="208">
        <v>0</v>
      </c>
      <c r="D46" s="127">
        <f>20*(D27+D23+D19)</f>
        <v>6600</v>
      </c>
      <c r="E46" s="137">
        <f t="shared" ref="E46:J46" si="13">20*(E27+E23+E19)</f>
        <v>6600</v>
      </c>
      <c r="F46" s="132">
        <f t="shared" si="13"/>
        <v>6600</v>
      </c>
      <c r="G46" s="132">
        <f t="shared" si="13"/>
        <v>6600</v>
      </c>
      <c r="H46" s="132">
        <f t="shared" si="13"/>
        <v>6600</v>
      </c>
      <c r="I46" s="132">
        <f t="shared" si="13"/>
        <v>6600</v>
      </c>
      <c r="J46" s="132">
        <f t="shared" si="13"/>
        <v>6600</v>
      </c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</row>
    <row r="47" spans="1:104" x14ac:dyDescent="0.25">
      <c r="A47" s="11" t="s">
        <v>17</v>
      </c>
      <c r="B47" s="13" t="s">
        <v>27</v>
      </c>
      <c r="C47" s="208">
        <v>0.255</v>
      </c>
      <c r="D47" s="128">
        <f>100*(D27+D23+D19)</f>
        <v>33000</v>
      </c>
      <c r="E47" s="137">
        <f t="shared" ref="E47:J47" si="14">100*(E27+E23+E19)</f>
        <v>33000</v>
      </c>
      <c r="F47" s="132">
        <f t="shared" si="14"/>
        <v>33000</v>
      </c>
      <c r="G47" s="132">
        <f t="shared" si="14"/>
        <v>33000</v>
      </c>
      <c r="H47" s="132">
        <f t="shared" si="14"/>
        <v>33000</v>
      </c>
      <c r="I47" s="132">
        <f t="shared" si="14"/>
        <v>33000</v>
      </c>
      <c r="J47" s="132">
        <f t="shared" si="14"/>
        <v>33000</v>
      </c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</row>
    <row r="48" spans="1:104" x14ac:dyDescent="0.25">
      <c r="A48" s="11" t="s">
        <v>17</v>
      </c>
      <c r="B48" s="13" t="s">
        <v>28</v>
      </c>
      <c r="C48" s="208">
        <v>0.255</v>
      </c>
      <c r="D48" s="128">
        <v>4500</v>
      </c>
      <c r="E48" s="133">
        <v>4500</v>
      </c>
      <c r="F48" s="133">
        <v>4500</v>
      </c>
      <c r="G48" s="133">
        <v>4500</v>
      </c>
      <c r="H48" s="133">
        <v>4500</v>
      </c>
      <c r="I48" s="133">
        <v>4500</v>
      </c>
      <c r="J48" s="133">
        <v>4500</v>
      </c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</row>
    <row r="49" spans="1:104" x14ac:dyDescent="0.25">
      <c r="A49" s="11" t="s">
        <v>17</v>
      </c>
      <c r="B49" s="44" t="s">
        <v>29</v>
      </c>
      <c r="C49" s="209">
        <v>0.255</v>
      </c>
      <c r="D49" s="128">
        <v>2200</v>
      </c>
      <c r="E49" s="137">
        <v>2200</v>
      </c>
      <c r="F49" s="132">
        <v>2200</v>
      </c>
      <c r="G49" s="132">
        <v>2200</v>
      </c>
      <c r="H49" s="132">
        <v>2200</v>
      </c>
      <c r="I49" s="132">
        <v>2200</v>
      </c>
      <c r="J49" s="132">
        <v>2200</v>
      </c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</row>
    <row r="50" spans="1:104" hidden="1" x14ac:dyDescent="0.25">
      <c r="A50" s="52" t="s">
        <v>30</v>
      </c>
      <c r="B50" s="53" t="s">
        <v>77</v>
      </c>
      <c r="C50" s="207">
        <v>0.255</v>
      </c>
      <c r="D50" s="127"/>
      <c r="E50" s="133"/>
      <c r="F50" s="134"/>
      <c r="G50" s="134"/>
      <c r="H50" s="134"/>
      <c r="I50" s="134"/>
      <c r="J50" s="134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</row>
    <row r="51" spans="1:104" hidden="1" x14ac:dyDescent="0.25">
      <c r="A51" s="52" t="s">
        <v>30</v>
      </c>
      <c r="B51" s="53" t="s">
        <v>31</v>
      </c>
      <c r="C51" s="207">
        <v>0.13500000000000001</v>
      </c>
      <c r="D51" s="127"/>
      <c r="E51" s="133"/>
      <c r="F51" s="134"/>
      <c r="G51" s="134"/>
      <c r="H51" s="134"/>
      <c r="I51" s="134"/>
      <c r="J51" s="134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</row>
    <row r="52" spans="1:104" hidden="1" x14ac:dyDescent="0.25">
      <c r="A52" s="52" t="s">
        <v>30</v>
      </c>
      <c r="B52" s="53" t="s">
        <v>32</v>
      </c>
      <c r="C52" s="207">
        <v>0.1</v>
      </c>
      <c r="D52" s="127"/>
      <c r="E52" s="133"/>
      <c r="F52" s="134"/>
      <c r="G52" s="134"/>
      <c r="H52" s="134"/>
      <c r="I52" s="134"/>
      <c r="J52" s="134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</row>
    <row r="53" spans="1:104" hidden="1" x14ac:dyDescent="0.25">
      <c r="A53" s="78" t="s">
        <v>30</v>
      </c>
      <c r="B53" s="38" t="s">
        <v>33</v>
      </c>
      <c r="C53" s="210">
        <v>0</v>
      </c>
      <c r="D53" s="135"/>
      <c r="E53" s="211"/>
      <c r="F53" s="136"/>
      <c r="G53" s="136"/>
      <c r="H53" s="136"/>
      <c r="I53" s="136"/>
      <c r="J53" s="13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</row>
    <row r="54" spans="1:104" ht="18.75" x14ac:dyDescent="0.3">
      <c r="A54" s="16" t="s">
        <v>34</v>
      </c>
      <c r="B54" s="54"/>
      <c r="C54" s="184"/>
      <c r="D54" s="79">
        <f>-(D38+D39+D40+D41+D42+D43+D44+D45+D46+D47+D48+D49+D50+D51+D52+D53)</f>
        <v>-287200</v>
      </c>
      <c r="E54" s="79">
        <f t="shared" ref="E54:J54" si="15">-(E38+E39+E40+E41+E42+E43+E44+E45+E46+E47+E48+E49+E50+E51+E52+E53)</f>
        <v>-291160</v>
      </c>
      <c r="F54" s="79">
        <f t="shared" si="15"/>
        <v>-301838.80000000005</v>
      </c>
      <c r="G54" s="79">
        <f t="shared" si="15"/>
        <v>-306039.96400000004</v>
      </c>
      <c r="H54" s="79">
        <f t="shared" si="15"/>
        <v>-310367.16292000003</v>
      </c>
      <c r="I54" s="79">
        <f t="shared" si="15"/>
        <v>-314824.1778076</v>
      </c>
      <c r="J54" s="79">
        <f t="shared" si="15"/>
        <v>-319414.90314182802</v>
      </c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</row>
    <row r="55" spans="1:104" x14ac:dyDescent="0.25">
      <c r="A55" s="50"/>
      <c r="B55" s="84" t="s">
        <v>35</v>
      </c>
      <c r="C55" s="185"/>
      <c r="D55" s="85">
        <f>D35+D54</f>
        <v>98300</v>
      </c>
      <c r="E55" s="85">
        <f>E35+E54</f>
        <v>94340</v>
      </c>
      <c r="F55" s="85">
        <f t="shared" ref="F55:J55" si="16">F35+F54</f>
        <v>83661.199999999953</v>
      </c>
      <c r="G55" s="85">
        <f t="shared" si="16"/>
        <v>79460.035999999964</v>
      </c>
      <c r="H55" s="85">
        <f t="shared" si="16"/>
        <v>89262.837079999968</v>
      </c>
      <c r="I55" s="85">
        <f t="shared" si="16"/>
        <v>84805.822192399995</v>
      </c>
      <c r="J55" s="85">
        <f t="shared" si="16"/>
        <v>80215.096858171979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</row>
    <row r="56" spans="1:104" x14ac:dyDescent="0.25">
      <c r="A56" s="50"/>
      <c r="B56" s="84" t="s">
        <v>36</v>
      </c>
      <c r="C56" s="185"/>
      <c r="D56" s="86">
        <f>D55/D35</f>
        <v>0.25499351491569389</v>
      </c>
      <c r="E56" s="83">
        <f>E55/E35</f>
        <v>0.24472114137483789</v>
      </c>
      <c r="F56" s="83">
        <f t="shared" ref="F56:J56" si="17">F55/F35</f>
        <v>0.21701997405966267</v>
      </c>
      <c r="G56" s="83">
        <f t="shared" si="17"/>
        <v>0.20612201297016852</v>
      </c>
      <c r="H56" s="83">
        <f t="shared" si="17"/>
        <v>0.22336370412631676</v>
      </c>
      <c r="I56" s="83">
        <f t="shared" si="17"/>
        <v>0.21221085051772889</v>
      </c>
      <c r="J56" s="83">
        <f t="shared" si="17"/>
        <v>0.20072341130088325</v>
      </c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</row>
    <row r="57" spans="1:104" x14ac:dyDescent="0.25">
      <c r="A57" s="50"/>
      <c r="B57" s="38"/>
      <c r="C57" s="185"/>
      <c r="D57" s="39"/>
      <c r="E57" s="39"/>
      <c r="F57" s="39"/>
      <c r="G57" s="39"/>
      <c r="H57" s="39"/>
      <c r="I57" s="39"/>
      <c r="J57" s="39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</row>
    <row r="58" spans="1:104" hidden="1" x14ac:dyDescent="0.25">
      <c r="A58" s="50"/>
      <c r="B58" s="38"/>
      <c r="C58" s="185"/>
      <c r="D58" s="39"/>
      <c r="E58" s="39"/>
      <c r="F58" s="39"/>
      <c r="G58" s="39"/>
      <c r="H58" s="39"/>
      <c r="I58" s="39"/>
      <c r="J58" s="39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</row>
    <row r="59" spans="1:104" ht="15.75" hidden="1" thickBot="1" x14ac:dyDescent="0.3">
      <c r="A59" s="69" t="s">
        <v>37</v>
      </c>
      <c r="B59" s="70"/>
      <c r="C59" s="186"/>
      <c r="D59" s="72"/>
      <c r="E59" s="71"/>
      <c r="F59" s="71"/>
      <c r="G59" s="71"/>
      <c r="H59" s="71"/>
      <c r="I59" s="71"/>
      <c r="J59" s="71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</row>
    <row r="60" spans="1:104" hidden="1" x14ac:dyDescent="0.25">
      <c r="A60" s="51" t="s">
        <v>13</v>
      </c>
      <c r="B60" s="67" t="s">
        <v>38</v>
      </c>
      <c r="C60" s="187">
        <v>0.255</v>
      </c>
      <c r="D60" s="142"/>
      <c r="E60" s="143"/>
      <c r="F60" s="143">
        <v>0</v>
      </c>
      <c r="G60" s="143"/>
      <c r="H60" s="143"/>
      <c r="I60" s="143"/>
      <c r="J60" s="143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</row>
    <row r="61" spans="1:104" s="10" customFormat="1" hidden="1" x14ac:dyDescent="0.25">
      <c r="A61" s="50" t="s">
        <v>30</v>
      </c>
      <c r="B61" s="38" t="s">
        <v>39</v>
      </c>
      <c r="C61" s="188">
        <v>0.255</v>
      </c>
      <c r="D61" s="144"/>
      <c r="E61" s="145"/>
      <c r="F61" s="145"/>
      <c r="G61" s="145"/>
      <c r="H61" s="145"/>
      <c r="I61" s="145"/>
      <c r="J61" s="145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</row>
    <row r="62" spans="1:104" hidden="1" x14ac:dyDescent="0.25">
      <c r="A62" s="51"/>
      <c r="B62" s="9"/>
      <c r="C62" s="189"/>
      <c r="D62" s="85">
        <f>D60-D61</f>
        <v>0</v>
      </c>
      <c r="E62" s="90">
        <f>E60-E61</f>
        <v>0</v>
      </c>
      <c r="F62" s="90">
        <f t="shared" ref="F62:J62" si="18">F60-F61</f>
        <v>0</v>
      </c>
      <c r="G62" s="90">
        <f t="shared" si="18"/>
        <v>0</v>
      </c>
      <c r="H62" s="90">
        <f t="shared" si="18"/>
        <v>0</v>
      </c>
      <c r="I62" s="90">
        <f t="shared" si="18"/>
        <v>0</v>
      </c>
      <c r="J62" s="90">
        <f t="shared" si="18"/>
        <v>0</v>
      </c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</row>
    <row r="63" spans="1:104" s="30" customFormat="1" ht="15.75" hidden="1" thickBot="1" x14ac:dyDescent="0.3">
      <c r="A63" s="69" t="s">
        <v>40</v>
      </c>
      <c r="B63" s="74"/>
      <c r="C63" s="190"/>
      <c r="D63" s="94"/>
      <c r="E63" s="75"/>
      <c r="F63" s="75"/>
      <c r="G63" s="75"/>
      <c r="H63" s="75"/>
      <c r="I63" s="75"/>
      <c r="J63" s="75"/>
      <c r="K63"/>
      <c r="L63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</row>
    <row r="64" spans="1:104" s="25" customFormat="1" hidden="1" x14ac:dyDescent="0.25">
      <c r="A64" s="68" t="s">
        <v>13</v>
      </c>
      <c r="B64" t="s">
        <v>41</v>
      </c>
      <c r="C64" s="191">
        <v>0.02</v>
      </c>
      <c r="D64" s="146"/>
      <c r="E64" s="153"/>
      <c r="F64" s="155"/>
      <c r="G64" s="155"/>
      <c r="H64" s="154"/>
      <c r="I64" s="154"/>
      <c r="J64" s="154"/>
      <c r="K64"/>
      <c r="L64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</row>
    <row r="65" spans="1:104" hidden="1" x14ac:dyDescent="0.25">
      <c r="A65" s="51" t="s">
        <v>30</v>
      </c>
      <c r="B65" s="38" t="s">
        <v>42</v>
      </c>
      <c r="C65" s="192">
        <v>0.24</v>
      </c>
      <c r="D65" s="144"/>
      <c r="E65" s="145"/>
      <c r="F65" s="145"/>
      <c r="G65" s="145"/>
      <c r="H65" s="145"/>
      <c r="I65" s="145"/>
      <c r="J65" s="145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</row>
    <row r="66" spans="1:104" hidden="1" x14ac:dyDescent="0.25">
      <c r="A66" s="5"/>
      <c r="B66" s="5"/>
      <c r="C66" s="193"/>
      <c r="D66" s="100">
        <f>D64-D65</f>
        <v>0</v>
      </c>
      <c r="E66" s="91">
        <f>E64-E65</f>
        <v>0</v>
      </c>
      <c r="F66" s="91">
        <f t="shared" ref="F66:J66" si="19">F64-F65</f>
        <v>0</v>
      </c>
      <c r="G66" s="91">
        <f t="shared" si="19"/>
        <v>0</v>
      </c>
      <c r="H66" s="91">
        <f t="shared" si="19"/>
        <v>0</v>
      </c>
      <c r="I66" s="91">
        <f t="shared" si="19"/>
        <v>0</v>
      </c>
      <c r="J66" s="91">
        <f t="shared" si="19"/>
        <v>0</v>
      </c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</row>
    <row r="67" spans="1:104" ht="15.75" thickBot="1" x14ac:dyDescent="0.3">
      <c r="A67" s="69" t="s">
        <v>43</v>
      </c>
      <c r="B67" s="74"/>
      <c r="C67" s="190"/>
      <c r="D67" s="94"/>
      <c r="E67" s="75"/>
      <c r="F67" s="75"/>
      <c r="G67" s="75"/>
      <c r="H67" s="75"/>
      <c r="I67" s="75"/>
      <c r="J67" s="7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</row>
    <row r="68" spans="1:104" s="10" customFormat="1" x14ac:dyDescent="0.25">
      <c r="A68" s="51" t="s">
        <v>30</v>
      </c>
      <c r="B68" s="38" t="s">
        <v>44</v>
      </c>
      <c r="C68" s="194">
        <v>0.24</v>
      </c>
      <c r="D68" s="147"/>
      <c r="E68" s="148">
        <v>60000</v>
      </c>
      <c r="F68" s="148">
        <v>120000</v>
      </c>
      <c r="G68" s="148"/>
      <c r="H68" s="148"/>
      <c r="I68" s="148"/>
      <c r="J68" s="14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</row>
    <row r="69" spans="1:104" s="10" customFormat="1" x14ac:dyDescent="0.25">
      <c r="A69" s="51" t="s">
        <v>13</v>
      </c>
      <c r="B69" s="38" t="s">
        <v>45</v>
      </c>
      <c r="C69" s="194">
        <v>0.24</v>
      </c>
      <c r="D69" s="149"/>
      <c r="E69" s="148">
        <v>40000</v>
      </c>
      <c r="F69" s="148">
        <v>0</v>
      </c>
      <c r="G69" s="148"/>
      <c r="H69" s="148"/>
      <c r="I69" s="148"/>
      <c r="J69" s="14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</row>
    <row r="70" spans="1:104" x14ac:dyDescent="0.25">
      <c r="A70" s="51" t="s">
        <v>13</v>
      </c>
      <c r="B70" s="38" t="s">
        <v>46</v>
      </c>
      <c r="C70" s="192">
        <v>0</v>
      </c>
      <c r="D70" s="150"/>
      <c r="E70" s="151"/>
      <c r="F70" s="151">
        <v>42000</v>
      </c>
      <c r="G70" s="151"/>
      <c r="H70" s="151"/>
      <c r="I70" s="151"/>
      <c r="J70" s="151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</row>
    <row r="71" spans="1:104" x14ac:dyDescent="0.25">
      <c r="A71" s="51"/>
      <c r="B71" s="95" t="s">
        <v>47</v>
      </c>
      <c r="C71" s="189"/>
      <c r="D71"/>
      <c r="E71" s="90">
        <f>E70+E69-E68</f>
        <v>-20000</v>
      </c>
      <c r="F71" s="90">
        <f>F70+F69-F68</f>
        <v>-78000</v>
      </c>
      <c r="G71" s="90">
        <f>G70+G69-G68</f>
        <v>0</v>
      </c>
      <c r="H71" s="90">
        <f t="shared" ref="H71:J71" si="20">H70+H69-H68</f>
        <v>0</v>
      </c>
      <c r="I71" s="90">
        <f t="shared" si="20"/>
        <v>0</v>
      </c>
      <c r="J71" s="90">
        <f t="shared" si="20"/>
        <v>0</v>
      </c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</row>
    <row r="72" spans="1:104" x14ac:dyDescent="0.25">
      <c r="A72" s="51"/>
      <c r="B72" s="95"/>
      <c r="C72" s="189"/>
      <c r="D72"/>
      <c r="E72" s="90"/>
      <c r="F72" s="90"/>
      <c r="G72" s="90"/>
      <c r="H72" s="90"/>
      <c r="I72" s="90"/>
      <c r="J72" s="90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</row>
    <row r="73" spans="1:104" x14ac:dyDescent="0.25">
      <c r="A73" s="51"/>
      <c r="B73" s="95" t="s">
        <v>78</v>
      </c>
      <c r="C73" s="244"/>
      <c r="D73" s="107">
        <v>80000</v>
      </c>
      <c r="E73" s="107">
        <f>D73-D74</f>
        <v>66666.666666666672</v>
      </c>
      <c r="F73" s="107">
        <f>E73-E74+F76</f>
        <v>131333.33333333334</v>
      </c>
      <c r="G73" s="107">
        <f>F73-F74+G76</f>
        <v>118000.33333333334</v>
      </c>
      <c r="H73" s="107">
        <f t="shared" ref="H73" si="21">G73-G74</f>
        <v>103250.29166666667</v>
      </c>
      <c r="I73" s="107">
        <f>H73-H74</f>
        <v>88500.25</v>
      </c>
      <c r="J73" s="107">
        <f>I73-I74</f>
        <v>73750.208333333328</v>
      </c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</row>
    <row r="74" spans="1:104" x14ac:dyDescent="0.25">
      <c r="A74" s="87" t="s">
        <v>48</v>
      </c>
      <c r="B74" s="82"/>
      <c r="C74" s="195"/>
      <c r="D74" s="164">
        <f>D73/6</f>
        <v>13333.333333333334</v>
      </c>
      <c r="E74" s="152">
        <f>E73/5</f>
        <v>13333.333333333334</v>
      </c>
      <c r="F74" s="152">
        <v>13333</v>
      </c>
      <c r="G74" s="152">
        <f>G73/8</f>
        <v>14750.041666666668</v>
      </c>
      <c r="H74" s="152">
        <f>H73/7</f>
        <v>14750.041666666668</v>
      </c>
      <c r="I74" s="152">
        <f>I73/6</f>
        <v>14750.041666666666</v>
      </c>
      <c r="J74" s="152">
        <f>J73/6</f>
        <v>12291.701388888889</v>
      </c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</row>
    <row r="75" spans="1:104" x14ac:dyDescent="0.25">
      <c r="A75" s="87" t="s">
        <v>49</v>
      </c>
      <c r="B75" s="82"/>
      <c r="C75" s="195"/>
      <c r="D75" s="249">
        <f>D73*0.05</f>
        <v>4000</v>
      </c>
      <c r="E75" s="243">
        <f t="shared" ref="E75:J75" si="22">E73*0.05</f>
        <v>3333.3333333333339</v>
      </c>
      <c r="F75" s="152">
        <f t="shared" si="22"/>
        <v>6566.6666666666679</v>
      </c>
      <c r="G75" s="152">
        <f>G73*0.05</f>
        <v>5900.0166666666673</v>
      </c>
      <c r="H75" s="152">
        <f t="shared" si="22"/>
        <v>5162.5145833333336</v>
      </c>
      <c r="I75" s="152">
        <f t="shared" si="22"/>
        <v>4425.0124999999998</v>
      </c>
      <c r="J75" s="152">
        <f t="shared" si="22"/>
        <v>3687.5104166666665</v>
      </c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</row>
    <row r="76" spans="1:104" x14ac:dyDescent="0.25">
      <c r="A76" s="12" t="s">
        <v>50</v>
      </c>
      <c r="B76" s="101"/>
      <c r="C76" s="195"/>
      <c r="D76" s="250"/>
      <c r="E76" s="152"/>
      <c r="F76" s="152">
        <f>F68-F70</f>
        <v>78000</v>
      </c>
      <c r="G76" s="152">
        <f>G68-G70</f>
        <v>0</v>
      </c>
      <c r="H76" s="152"/>
      <c r="I76" s="152"/>
      <c r="J76" s="152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</row>
    <row r="77" spans="1:104" x14ac:dyDescent="0.25">
      <c r="B77" s="96" t="s">
        <v>51</v>
      </c>
      <c r="C77" s="196"/>
      <c r="D77" s="248">
        <f>D75+D74</f>
        <v>17333.333333333336</v>
      </c>
      <c r="E77" s="89">
        <f>E74+E75</f>
        <v>16666.666666666668</v>
      </c>
      <c r="F77" s="89">
        <f t="shared" ref="F77:J77" si="23">F74+F75</f>
        <v>19899.666666666668</v>
      </c>
      <c r="G77" s="89">
        <f>G74+G75</f>
        <v>20650.058333333334</v>
      </c>
      <c r="H77" s="89">
        <f t="shared" si="23"/>
        <v>19912.556250000001</v>
      </c>
      <c r="I77" s="89">
        <f t="shared" si="23"/>
        <v>19175.054166666665</v>
      </c>
      <c r="J77" s="89">
        <f t="shared" si="23"/>
        <v>15979.211805555555</v>
      </c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</row>
    <row r="78" spans="1:104" x14ac:dyDescent="0.25">
      <c r="A78" s="97"/>
      <c r="B78" s="82"/>
      <c r="C78" s="197"/>
      <c r="D78" s="99"/>
      <c r="E78" s="98"/>
      <c r="F78" s="98"/>
      <c r="G78" s="98"/>
      <c r="H78" s="98"/>
      <c r="I78" s="98"/>
      <c r="J78" s="98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</row>
    <row r="79" spans="1:104" x14ac:dyDescent="0.25">
      <c r="A79" t="s">
        <v>52</v>
      </c>
      <c r="C79" s="198">
        <v>0.2</v>
      </c>
      <c r="D79" s="165">
        <f>((D55+D62+D66)*0.7)*C79</f>
        <v>13762</v>
      </c>
      <c r="E79" s="165">
        <f>((E55+E62+E66)*0.7)*C79</f>
        <v>13207.6</v>
      </c>
      <c r="F79" s="166">
        <f>((F55+F62+F66)*0.7)*C79</f>
        <v>11712.567999999992</v>
      </c>
      <c r="G79" s="166">
        <f>((G55+G62+G66)*0.7)*C79</f>
        <v>11124.405039999996</v>
      </c>
      <c r="H79" s="166">
        <f>((H55+H62+H66)*0.7)*C79</f>
        <v>12496.797191199996</v>
      </c>
      <c r="I79" s="166">
        <f>((I55+I62+I66)*0.7)*C79</f>
        <v>11872.815106935999</v>
      </c>
      <c r="J79" s="166">
        <f>((J55+J62+J66)*0.7)*C79</f>
        <v>11230.113560144076</v>
      </c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</row>
    <row r="80" spans="1:104" ht="15.75" thickBot="1" x14ac:dyDescent="0.3">
      <c r="A80" s="69" t="s">
        <v>53</v>
      </c>
      <c r="B80" s="73"/>
      <c r="C80" s="199"/>
      <c r="D80" s="163">
        <f>3300*12</f>
        <v>39600</v>
      </c>
      <c r="E80" s="224">
        <f t="shared" ref="E80:J80" si="24">3300*12</f>
        <v>39600</v>
      </c>
      <c r="F80" s="225">
        <f t="shared" si="24"/>
        <v>39600</v>
      </c>
      <c r="G80" s="225">
        <f t="shared" si="24"/>
        <v>39600</v>
      </c>
      <c r="H80" s="225">
        <f t="shared" si="24"/>
        <v>39600</v>
      </c>
      <c r="I80" s="225">
        <f t="shared" si="24"/>
        <v>39600</v>
      </c>
      <c r="J80" s="226">
        <f t="shared" si="24"/>
        <v>39600</v>
      </c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</row>
    <row r="81" spans="1:104" x14ac:dyDescent="0.25">
      <c r="D81" s="102">
        <f>0-(D80+D79)</f>
        <v>-53362</v>
      </c>
      <c r="E81" s="102">
        <f>0-(E80+E79)</f>
        <v>-52807.6</v>
      </c>
      <c r="F81" s="102">
        <f t="shared" ref="F81:J81" si="25">0-(F80+F79)</f>
        <v>-51312.567999999992</v>
      </c>
      <c r="G81" s="102">
        <f t="shared" si="25"/>
        <v>-50724.405039999998</v>
      </c>
      <c r="H81" s="102">
        <f t="shared" si="25"/>
        <v>-52096.797191199992</v>
      </c>
      <c r="I81" s="102">
        <f t="shared" si="25"/>
        <v>-51472.815106936003</v>
      </c>
      <c r="J81" s="102">
        <f t="shared" si="25"/>
        <v>-50830.113560144076</v>
      </c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</row>
    <row r="82" spans="1:104" ht="15.75" thickBot="1" x14ac:dyDescent="0.3">
      <c r="D82" s="161"/>
      <c r="E82" s="161"/>
      <c r="F82" s="161"/>
      <c r="G82" s="161"/>
      <c r="H82" s="161"/>
      <c r="I82" s="161"/>
      <c r="J82" s="161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</row>
    <row r="83" spans="1:104" ht="30.75" thickTop="1" x14ac:dyDescent="0.25">
      <c r="A83" s="10" t="s">
        <v>54</v>
      </c>
      <c r="D83" s="160">
        <f>D55+D62+D66+D71-D77+D81</f>
        <v>27604.666666666657</v>
      </c>
      <c r="E83" s="160">
        <f>E55+E62+E66+E71-E77+E81</f>
        <v>4865.7333333333299</v>
      </c>
      <c r="F83" s="160">
        <f>F55+F62+F66+F71-F77+F81+F76</f>
        <v>12448.965333333297</v>
      </c>
      <c r="G83" s="160">
        <f>G55+G62+G66+G71-G77+G81+G76</f>
        <v>8085.5726266666315</v>
      </c>
      <c r="H83" s="160">
        <f>H55+H62+H66+H71-H77+H81</f>
        <v>17253.483638799982</v>
      </c>
      <c r="I83" s="160">
        <f>I55+I62+I66+I71-I77+I81</f>
        <v>14157.952918797324</v>
      </c>
      <c r="J83" s="160">
        <f>J55+J62+J66+J71-J77+J81</f>
        <v>13405.771492472348</v>
      </c>
      <c r="K83" s="252" t="s">
        <v>120</v>
      </c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</row>
    <row r="84" spans="1:104" hidden="1" x14ac:dyDescent="0.25">
      <c r="A84" s="108" t="s">
        <v>13</v>
      </c>
      <c r="B84" s="122" t="s">
        <v>55</v>
      </c>
      <c r="C84" s="200"/>
      <c r="D84" s="106">
        <f t="shared" ref="D84:J84" si="26">((D6+D21+D25+D33)*0.14)+((D9+D12+D17+D32+D60+D64+D69)*0.24)</f>
        <v>57558</v>
      </c>
      <c r="E84" s="106">
        <f t="shared" si="26"/>
        <v>67158</v>
      </c>
      <c r="F84" s="106">
        <f t="shared" si="26"/>
        <v>57558</v>
      </c>
      <c r="G84" s="106">
        <f t="shared" si="26"/>
        <v>57558</v>
      </c>
      <c r="H84" s="106">
        <f t="shared" si="26"/>
        <v>60196.200000000004</v>
      </c>
      <c r="I84" s="106">
        <f t="shared" si="26"/>
        <v>60196.200000000004</v>
      </c>
      <c r="J84" s="106">
        <f t="shared" si="26"/>
        <v>60196.200000000004</v>
      </c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</row>
    <row r="85" spans="1:104" s="26" customFormat="1" hidden="1" x14ac:dyDescent="0.25">
      <c r="A85" s="52" t="s">
        <v>30</v>
      </c>
      <c r="B85" s="123" t="s">
        <v>56</v>
      </c>
      <c r="C85" s="198"/>
      <c r="D85" s="105">
        <f>((D38+D40+D41+D42+D44+D47+D48+D49+D50+D61+D65+D68)*0.24)+((D39+D51)*0.14)+(D52*0.1)</f>
        <v>49128</v>
      </c>
      <c r="E85" s="105">
        <f>((E38+E40+E41+E42+E44+E47+E48+E49+E50+E61+E65+E68)*0.24)+((E39+E51)*0.14)+(E52*0.1)</f>
        <v>64478.399999999994</v>
      </c>
      <c r="F85" s="105">
        <f t="shared" ref="F85:J85" si="27">((F38+F40+F41+F42+F44+F47+F48+F49+F50+F61+F65+F68)*0.24)+((F39+F51)*0.14)+(F52*0.1)</f>
        <v>81441.312000000005</v>
      </c>
      <c r="G85" s="105">
        <f t="shared" si="27"/>
        <v>53649.591359999999</v>
      </c>
      <c r="H85" s="105">
        <f t="shared" si="27"/>
        <v>54688.119100799995</v>
      </c>
      <c r="I85" s="105">
        <f t="shared" si="27"/>
        <v>55757.802673824001</v>
      </c>
      <c r="J85" s="105">
        <f t="shared" si="27"/>
        <v>56859.576754038724</v>
      </c>
      <c r="K85" s="10"/>
      <c r="L85" s="10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</row>
    <row r="86" spans="1:104" hidden="1" x14ac:dyDescent="0.25">
      <c r="A86" s="5"/>
      <c r="B86" s="10" t="s">
        <v>57</v>
      </c>
      <c r="C86" s="193"/>
      <c r="D86" s="109">
        <f>D84-D85</f>
        <v>8430</v>
      </c>
      <c r="E86" s="109">
        <f t="shared" ref="E86:J86" si="28">E84-E85</f>
        <v>2679.6000000000058</v>
      </c>
      <c r="F86" s="109">
        <f t="shared" si="28"/>
        <v>-23883.312000000005</v>
      </c>
      <c r="G86" s="109">
        <f t="shared" si="28"/>
        <v>3908.4086400000015</v>
      </c>
      <c r="H86" s="109">
        <f t="shared" si="28"/>
        <v>5508.0808992000093</v>
      </c>
      <c r="I86" s="109">
        <f t="shared" si="28"/>
        <v>4438.3973261760038</v>
      </c>
      <c r="J86" s="109">
        <f t="shared" si="28"/>
        <v>3336.6232459612802</v>
      </c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</row>
    <row r="87" spans="1:104" hidden="1" x14ac:dyDescent="0.25">
      <c r="D87" s="29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</row>
    <row r="88" spans="1:104" ht="15.75" hidden="1" thickBot="1" x14ac:dyDescent="0.3">
      <c r="A88" s="74"/>
      <c r="B88" s="88" t="s">
        <v>58</v>
      </c>
      <c r="C88" s="190"/>
      <c r="D88" s="162">
        <f>D83-D86</f>
        <v>19174.666666666657</v>
      </c>
      <c r="E88" s="162">
        <f t="shared" ref="E88:J88" si="29">E83-E86</f>
        <v>2186.1333333333241</v>
      </c>
      <c r="F88" s="162">
        <f t="shared" si="29"/>
        <v>36332.277333333303</v>
      </c>
      <c r="G88" s="162">
        <f t="shared" si="29"/>
        <v>4177.1639866666301</v>
      </c>
      <c r="H88" s="162">
        <f t="shared" si="29"/>
        <v>11745.402739599973</v>
      </c>
      <c r="I88" s="162">
        <f t="shared" si="29"/>
        <v>9719.5555926213201</v>
      </c>
      <c r="J88" s="162">
        <f t="shared" si="29"/>
        <v>10069.148246511068</v>
      </c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</row>
    <row r="89" spans="1:104" hidden="1" x14ac:dyDescent="0.25">
      <c r="A89" s="51"/>
      <c r="B89" s="9"/>
      <c r="C89" s="201"/>
      <c r="D89" s="158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</row>
    <row r="90" spans="1:104" hidden="1" x14ac:dyDescent="0.25">
      <c r="A90" s="51"/>
      <c r="B90" s="84"/>
      <c r="C90" s="189"/>
      <c r="D90" s="110"/>
      <c r="E90" s="159"/>
      <c r="F90" s="159"/>
      <c r="G90" s="159"/>
      <c r="H90" s="159"/>
      <c r="I90" s="159"/>
      <c r="J90" s="159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</row>
    <row r="91" spans="1:104" ht="18.75" hidden="1" x14ac:dyDescent="0.3">
      <c r="A91" s="47"/>
      <c r="B91" s="114" t="s">
        <v>59</v>
      </c>
      <c r="C91" s="202"/>
      <c r="D91" s="49"/>
      <c r="E91" s="49"/>
      <c r="F91" s="49"/>
      <c r="G91" s="49"/>
      <c r="H91" s="49"/>
      <c r="I91" s="49"/>
      <c r="J91" s="49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</row>
    <row r="92" spans="1:104" hidden="1" x14ac:dyDescent="0.25">
      <c r="A92" s="52"/>
      <c r="B92" s="53"/>
      <c r="C92" s="189"/>
      <c r="D92" s="36"/>
      <c r="E92" s="36"/>
      <c r="F92" s="36"/>
      <c r="G92" s="36"/>
      <c r="H92" s="36"/>
      <c r="I92" s="36"/>
      <c r="J92" s="3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</row>
    <row r="93" spans="1:104" hidden="1" x14ac:dyDescent="0.25">
      <c r="A93" s="52"/>
      <c r="B93" s="53"/>
      <c r="C93" s="189"/>
      <c r="D93" s="36"/>
      <c r="E93" s="36"/>
      <c r="F93" s="36"/>
      <c r="G93" s="36"/>
      <c r="H93" s="36"/>
      <c r="I93" s="36"/>
      <c r="J93" s="3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</row>
    <row r="94" spans="1:104" hidden="1" x14ac:dyDescent="0.25">
      <c r="A94" s="10"/>
      <c r="B94" s="9"/>
      <c r="C94" s="203"/>
      <c r="D94" s="46"/>
      <c r="E94" s="45"/>
      <c r="F94" s="45"/>
      <c r="G94" s="45"/>
      <c r="H94" s="45"/>
      <c r="I94" s="45"/>
      <c r="J94" s="45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</row>
    <row r="95" spans="1:104" ht="18.75" hidden="1" x14ac:dyDescent="0.3">
      <c r="A95" s="47"/>
      <c r="B95" s="48"/>
      <c r="C95" s="202"/>
      <c r="D95" s="49"/>
      <c r="E95" s="49"/>
      <c r="F95" s="49"/>
      <c r="G95" s="49"/>
      <c r="H95" s="49"/>
      <c r="I95" s="49"/>
      <c r="J95" s="49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</row>
    <row r="96" spans="1:104" hidden="1" x14ac:dyDescent="0.25">
      <c r="A96" s="50"/>
      <c r="B96" s="38"/>
      <c r="C96" s="185"/>
      <c r="D96" s="39"/>
      <c r="E96" s="39"/>
      <c r="F96" s="39"/>
      <c r="G96" s="39"/>
      <c r="H96" s="39"/>
      <c r="I96" s="39"/>
      <c r="J96" s="39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</row>
    <row r="97" spans="1:104" hidden="1" x14ac:dyDescent="0.25">
      <c r="A97" s="2"/>
      <c r="B97" s="9"/>
      <c r="C97" s="189"/>
      <c r="D97" s="34"/>
      <c r="E97" s="34"/>
      <c r="F97" s="34"/>
      <c r="G97" s="34"/>
      <c r="H97" s="34"/>
      <c r="I97" s="34"/>
      <c r="J97" s="34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</row>
    <row r="98" spans="1:104" hidden="1" x14ac:dyDescent="0.25">
      <c r="A98" s="4"/>
      <c r="B98" s="5"/>
      <c r="C98" s="193"/>
      <c r="D98" s="35"/>
      <c r="E98" s="35"/>
      <c r="F98" s="35"/>
      <c r="G98" s="35"/>
      <c r="H98" s="35"/>
      <c r="I98" s="35"/>
      <c r="J98" s="35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</row>
    <row r="99" spans="1:104" hidden="1" x14ac:dyDescent="0.25">
      <c r="A99" s="4"/>
      <c r="B99" s="5"/>
      <c r="C99" s="193"/>
      <c r="D99" s="35"/>
      <c r="E99" s="35"/>
      <c r="F99" s="35"/>
      <c r="G99" s="35"/>
      <c r="H99" s="35"/>
      <c r="I99" s="35"/>
      <c r="J99" s="35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</row>
    <row r="100" spans="1:104" hidden="1" x14ac:dyDescent="0.25">
      <c r="A100" s="2"/>
      <c r="B100" s="9"/>
      <c r="C100" s="189"/>
      <c r="D100" s="34"/>
      <c r="E100" s="34"/>
      <c r="F100" s="34"/>
      <c r="G100" s="34"/>
      <c r="H100" s="34"/>
      <c r="I100" s="34"/>
      <c r="J100" s="34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</row>
    <row r="101" spans="1:104" hidden="1" x14ac:dyDescent="0.25">
      <c r="A101" s="4"/>
      <c r="B101" s="5"/>
      <c r="C101" s="193"/>
      <c r="D101" s="35"/>
      <c r="E101" s="35"/>
      <c r="F101" s="35"/>
      <c r="G101" s="35"/>
      <c r="H101" s="35"/>
      <c r="I101" s="35"/>
      <c r="J101" s="35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</row>
    <row r="102" spans="1:104" hidden="1" x14ac:dyDescent="0.25">
      <c r="A102" s="4"/>
      <c r="B102" s="5"/>
      <c r="C102" s="193"/>
      <c r="D102" s="35"/>
      <c r="E102" s="35"/>
      <c r="F102" s="35"/>
      <c r="G102" s="35"/>
      <c r="H102" s="35"/>
      <c r="I102" s="35"/>
      <c r="J102" s="35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</row>
    <row r="103" spans="1:104" hidden="1" x14ac:dyDescent="0.25">
      <c r="A103" s="2"/>
      <c r="B103" s="9"/>
      <c r="C103" s="189"/>
      <c r="D103" s="36"/>
      <c r="E103" s="36"/>
      <c r="F103" s="36"/>
      <c r="G103" s="36"/>
      <c r="H103" s="36"/>
      <c r="I103" s="36"/>
      <c r="J103" s="3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</row>
    <row r="104" spans="1:104" hidden="1" x14ac:dyDescent="0.25">
      <c r="A104" s="2"/>
      <c r="B104" s="9"/>
      <c r="C104" s="189"/>
      <c r="D104" s="37"/>
      <c r="E104" s="37"/>
      <c r="F104" s="37"/>
      <c r="G104" s="37"/>
      <c r="H104" s="37"/>
      <c r="I104" s="37"/>
      <c r="J104" s="37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</row>
    <row r="105" spans="1:104" s="25" customFormat="1" hidden="1" x14ac:dyDescent="0.25">
      <c r="A105" s="18"/>
      <c r="B105" s="38"/>
      <c r="C105" s="185"/>
      <c r="D105" s="34"/>
      <c r="E105" s="34"/>
      <c r="F105" s="34"/>
      <c r="G105" s="34"/>
      <c r="H105" s="34"/>
      <c r="I105" s="34"/>
      <c r="J105" s="34"/>
      <c r="K105"/>
      <c r="L105"/>
      <c r="M105"/>
      <c r="N105"/>
      <c r="O105"/>
      <c r="P105"/>
      <c r="Q105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</row>
    <row r="106" spans="1:104" hidden="1" x14ac:dyDescent="0.25">
      <c r="A106" s="2"/>
      <c r="B106" s="9"/>
      <c r="C106" s="189"/>
      <c r="D106" s="34"/>
      <c r="E106" s="34"/>
      <c r="F106" s="34"/>
      <c r="G106" s="34"/>
      <c r="H106" s="34"/>
      <c r="I106" s="34"/>
      <c r="J106" s="34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</row>
    <row r="107" spans="1:104" hidden="1" x14ac:dyDescent="0.25">
      <c r="A107" s="4"/>
      <c r="B107" s="5"/>
      <c r="C107" s="193"/>
      <c r="D107" s="35"/>
      <c r="E107" s="35"/>
      <c r="F107" s="35"/>
      <c r="G107" s="35"/>
      <c r="H107" s="35"/>
      <c r="I107" s="35"/>
      <c r="J107" s="35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</row>
    <row r="108" spans="1:104" hidden="1" x14ac:dyDescent="0.25">
      <c r="D108" s="29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</row>
    <row r="109" spans="1:104" x14ac:dyDescent="0.25">
      <c r="D109" s="160"/>
      <c r="E109" s="160"/>
      <c r="F109" s="160"/>
      <c r="G109" s="160"/>
      <c r="H109" s="160"/>
      <c r="I109" s="160"/>
      <c r="J109" s="160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</row>
    <row r="110" spans="1:104" x14ac:dyDescent="0.25">
      <c r="A110" s="10" t="s">
        <v>115</v>
      </c>
      <c r="D110" s="160">
        <f>Maksuvalmius!D83</f>
        <v>27604.666666666657</v>
      </c>
      <c r="E110" s="160">
        <f>Maksuvalmius!E83</f>
        <v>8271.3333333333285</v>
      </c>
      <c r="F110" s="160">
        <f>Maksuvalmius!F83</f>
        <v>25038.333333333328</v>
      </c>
      <c r="G110" s="160">
        <f>Maksuvalmius!G83</f>
        <v>24287.941666666666</v>
      </c>
      <c r="H110" s="160">
        <f>Maksuvalmius!H83</f>
        <v>37177.243750000009</v>
      </c>
      <c r="I110" s="160">
        <f>Maksuvalmius!I83</f>
        <v>37914.745833333334</v>
      </c>
      <c r="J110" s="160">
        <f>Maksuvalmius!J83</f>
        <v>41110.588194444441</v>
      </c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</row>
    <row r="111" spans="1:104" x14ac:dyDescent="0.25">
      <c r="A111" s="10" t="s">
        <v>116</v>
      </c>
      <c r="D111" s="251">
        <f>D83-D110</f>
        <v>0</v>
      </c>
      <c r="E111" s="251">
        <f>E83-E110</f>
        <v>-3405.5999999999985</v>
      </c>
      <c r="F111" s="251">
        <f>F83-F110</f>
        <v>-12589.368000000031</v>
      </c>
      <c r="G111" s="251">
        <f>G83-G110</f>
        <v>-16202.369040000034</v>
      </c>
      <c r="H111" s="251">
        <f>H83-H110</f>
        <v>-19923.760111200027</v>
      </c>
      <c r="I111" s="251">
        <f>I83-I110</f>
        <v>-23756.79291453601</v>
      </c>
      <c r="J111" s="251">
        <f>J83-J110</f>
        <v>-27704.816701972093</v>
      </c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</row>
    <row r="112" spans="1:104" x14ac:dyDescent="0.25">
      <c r="D112" s="29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</row>
    <row r="113" spans="4:104" x14ac:dyDescent="0.25">
      <c r="D113" s="29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</row>
    <row r="114" spans="4:104" x14ac:dyDescent="0.25">
      <c r="D114" s="29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</row>
    <row r="115" spans="4:104" x14ac:dyDescent="0.25">
      <c r="D115" s="29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</row>
    <row r="116" spans="4:104" x14ac:dyDescent="0.25">
      <c r="D116" s="29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</row>
    <row r="117" spans="4:104" x14ac:dyDescent="0.25">
      <c r="D117" s="29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</row>
    <row r="118" spans="4:104" x14ac:dyDescent="0.25">
      <c r="D118" s="29"/>
    </row>
    <row r="119" spans="4:104" x14ac:dyDescent="0.25">
      <c r="D119" s="29"/>
    </row>
    <row r="120" spans="4:104" x14ac:dyDescent="0.25">
      <c r="D120" s="29"/>
    </row>
    <row r="121" spans="4:104" x14ac:dyDescent="0.25">
      <c r="D121" s="29"/>
    </row>
    <row r="122" spans="4:104" x14ac:dyDescent="0.25">
      <c r="D122" s="29"/>
    </row>
    <row r="123" spans="4:104" x14ac:dyDescent="0.25">
      <c r="D123" s="29"/>
    </row>
    <row r="124" spans="4:104" x14ac:dyDescent="0.25">
      <c r="D124" s="29"/>
    </row>
    <row r="125" spans="4:104" x14ac:dyDescent="0.25">
      <c r="D125" s="29"/>
    </row>
    <row r="126" spans="4:104" x14ac:dyDescent="0.25">
      <c r="D126" s="29"/>
    </row>
    <row r="127" spans="4:104" x14ac:dyDescent="0.25">
      <c r="D127" s="29"/>
    </row>
    <row r="128" spans="4:10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  <row r="184" spans="4:4" x14ac:dyDescent="0.25">
      <c r="D184" s="29"/>
    </row>
    <row r="185" spans="4:4" x14ac:dyDescent="0.25">
      <c r="D185" s="29"/>
    </row>
    <row r="186" spans="4:4" x14ac:dyDescent="0.25">
      <c r="D186" s="29"/>
    </row>
    <row r="187" spans="4:4" x14ac:dyDescent="0.25">
      <c r="D187" s="29"/>
    </row>
    <row r="188" spans="4:4" x14ac:dyDescent="0.25">
      <c r="D188" s="29"/>
    </row>
    <row r="189" spans="4:4" x14ac:dyDescent="0.25">
      <c r="D189" s="29"/>
    </row>
    <row r="190" spans="4:4" x14ac:dyDescent="0.25">
      <c r="D190" s="29"/>
    </row>
    <row r="191" spans="4:4" x14ac:dyDescent="0.25">
      <c r="D191" s="29"/>
    </row>
    <row r="192" spans="4:4" x14ac:dyDescent="0.25">
      <c r="D192" s="29"/>
    </row>
    <row r="193" spans="4:4" x14ac:dyDescent="0.25">
      <c r="D193" s="29"/>
    </row>
    <row r="194" spans="4:4" x14ac:dyDescent="0.25">
      <c r="D194" s="29"/>
    </row>
    <row r="195" spans="4:4" x14ac:dyDescent="0.25">
      <c r="D195" s="29"/>
    </row>
    <row r="196" spans="4:4" x14ac:dyDescent="0.25">
      <c r="D196" s="29"/>
    </row>
    <row r="197" spans="4:4" x14ac:dyDescent="0.25">
      <c r="D197" s="29"/>
    </row>
    <row r="198" spans="4:4" x14ac:dyDescent="0.25">
      <c r="D198" s="29"/>
    </row>
    <row r="199" spans="4:4" x14ac:dyDescent="0.25">
      <c r="D199" s="29"/>
    </row>
    <row r="200" spans="4:4" x14ac:dyDescent="0.25">
      <c r="D200" s="29"/>
    </row>
    <row r="201" spans="4:4" x14ac:dyDescent="0.25">
      <c r="D201" s="29"/>
    </row>
    <row r="202" spans="4:4" x14ac:dyDescent="0.25">
      <c r="D202" s="29"/>
    </row>
    <row r="203" spans="4:4" x14ac:dyDescent="0.25">
      <c r="D203" s="29"/>
    </row>
    <row r="204" spans="4:4" x14ac:dyDescent="0.25">
      <c r="D204" s="29"/>
    </row>
    <row r="205" spans="4:4" x14ac:dyDescent="0.25">
      <c r="D205" s="29"/>
    </row>
    <row r="206" spans="4:4" x14ac:dyDescent="0.25">
      <c r="D206" s="29"/>
    </row>
    <row r="207" spans="4:4" x14ac:dyDescent="0.25">
      <c r="D207" s="29"/>
    </row>
    <row r="208" spans="4:4" x14ac:dyDescent="0.25">
      <c r="D208" s="29"/>
    </row>
    <row r="209" spans="4:4" x14ac:dyDescent="0.25">
      <c r="D209" s="29"/>
    </row>
    <row r="210" spans="4:4" x14ac:dyDescent="0.25">
      <c r="D210" s="29"/>
    </row>
    <row r="211" spans="4:4" x14ac:dyDescent="0.25">
      <c r="D211" s="29"/>
    </row>
    <row r="212" spans="4:4" x14ac:dyDescent="0.25">
      <c r="D212" s="29"/>
    </row>
    <row r="213" spans="4:4" x14ac:dyDescent="0.25">
      <c r="D213" s="29"/>
    </row>
    <row r="214" spans="4:4" x14ac:dyDescent="0.25">
      <c r="D214" s="29"/>
    </row>
    <row r="215" spans="4:4" x14ac:dyDescent="0.25">
      <c r="D215" s="29"/>
    </row>
    <row r="216" spans="4:4" x14ac:dyDescent="0.25">
      <c r="D216" s="29"/>
    </row>
    <row r="217" spans="4:4" x14ac:dyDescent="0.25">
      <c r="D217" s="29"/>
    </row>
    <row r="218" spans="4:4" x14ac:dyDescent="0.25">
      <c r="D218" s="29"/>
    </row>
    <row r="219" spans="4:4" x14ac:dyDescent="0.25">
      <c r="D219" s="29"/>
    </row>
    <row r="220" spans="4:4" x14ac:dyDescent="0.25">
      <c r="D220" s="29"/>
    </row>
    <row r="221" spans="4:4" x14ac:dyDescent="0.25">
      <c r="D221" s="29"/>
    </row>
    <row r="222" spans="4:4" x14ac:dyDescent="0.25">
      <c r="D222" s="29"/>
    </row>
    <row r="223" spans="4:4" x14ac:dyDescent="0.25">
      <c r="D223" s="29"/>
    </row>
    <row r="224" spans="4:4" x14ac:dyDescent="0.25">
      <c r="D224" s="29"/>
    </row>
    <row r="225" spans="4:4" x14ac:dyDescent="0.25">
      <c r="D225" s="29"/>
    </row>
    <row r="226" spans="4:4" x14ac:dyDescent="0.25">
      <c r="D226" s="29"/>
    </row>
    <row r="227" spans="4:4" x14ac:dyDescent="0.25">
      <c r="D227" s="29"/>
    </row>
    <row r="228" spans="4:4" x14ac:dyDescent="0.25">
      <c r="D228" s="29"/>
    </row>
    <row r="229" spans="4:4" x14ac:dyDescent="0.25">
      <c r="D229" s="29"/>
    </row>
    <row r="230" spans="4:4" x14ac:dyDescent="0.25">
      <c r="D230" s="29"/>
    </row>
    <row r="231" spans="4:4" x14ac:dyDescent="0.25">
      <c r="D231" s="29"/>
    </row>
    <row r="232" spans="4:4" x14ac:dyDescent="0.25">
      <c r="D232" s="29"/>
    </row>
    <row r="233" spans="4:4" x14ac:dyDescent="0.25">
      <c r="D233" s="29"/>
    </row>
    <row r="234" spans="4:4" x14ac:dyDescent="0.25">
      <c r="D234" s="29"/>
    </row>
    <row r="235" spans="4:4" x14ac:dyDescent="0.25">
      <c r="D235" s="29"/>
    </row>
    <row r="236" spans="4:4" x14ac:dyDescent="0.25">
      <c r="D236" s="29"/>
    </row>
    <row r="237" spans="4:4" x14ac:dyDescent="0.25">
      <c r="D237" s="29"/>
    </row>
    <row r="238" spans="4:4" x14ac:dyDescent="0.25">
      <c r="D238" s="29"/>
    </row>
    <row r="239" spans="4:4" x14ac:dyDescent="0.25">
      <c r="D239" s="29"/>
    </row>
    <row r="240" spans="4:4" x14ac:dyDescent="0.25">
      <c r="D240" s="29"/>
    </row>
    <row r="241" spans="4:4" x14ac:dyDescent="0.25">
      <c r="D241" s="29"/>
    </row>
    <row r="242" spans="4:4" x14ac:dyDescent="0.25">
      <c r="D242" s="29"/>
    </row>
    <row r="243" spans="4:4" x14ac:dyDescent="0.25">
      <c r="D243" s="29"/>
    </row>
    <row r="244" spans="4:4" x14ac:dyDescent="0.25">
      <c r="D244" s="29"/>
    </row>
    <row r="245" spans="4:4" x14ac:dyDescent="0.25">
      <c r="D245" s="29"/>
    </row>
    <row r="246" spans="4:4" x14ac:dyDescent="0.25">
      <c r="D246" s="29"/>
    </row>
    <row r="247" spans="4:4" x14ac:dyDescent="0.25">
      <c r="D247" s="29"/>
    </row>
    <row r="248" spans="4:4" x14ac:dyDescent="0.25">
      <c r="D248" s="29"/>
    </row>
    <row r="249" spans="4:4" x14ac:dyDescent="0.25">
      <c r="D249" s="29"/>
    </row>
    <row r="250" spans="4:4" x14ac:dyDescent="0.25">
      <c r="D250" s="29"/>
    </row>
    <row r="251" spans="4:4" x14ac:dyDescent="0.25">
      <c r="D251" s="29"/>
    </row>
    <row r="252" spans="4:4" x14ac:dyDescent="0.25">
      <c r="D252" s="29"/>
    </row>
    <row r="253" spans="4:4" x14ac:dyDescent="0.25">
      <c r="D253" s="29"/>
    </row>
    <row r="254" spans="4:4" x14ac:dyDescent="0.25">
      <c r="D254" s="29"/>
    </row>
    <row r="255" spans="4:4" x14ac:dyDescent="0.25">
      <c r="D255" s="29"/>
    </row>
    <row r="256" spans="4:4" x14ac:dyDescent="0.25">
      <c r="D256" s="29"/>
    </row>
    <row r="257" spans="4:4" x14ac:dyDescent="0.25">
      <c r="D257" s="29"/>
    </row>
    <row r="258" spans="4:4" x14ac:dyDescent="0.25">
      <c r="D258" s="29"/>
    </row>
    <row r="259" spans="4:4" x14ac:dyDescent="0.25">
      <c r="D259" s="29"/>
    </row>
    <row r="260" spans="4:4" x14ac:dyDescent="0.25">
      <c r="D260" s="29"/>
    </row>
    <row r="261" spans="4:4" x14ac:dyDescent="0.25">
      <c r="D261" s="29"/>
    </row>
    <row r="262" spans="4:4" x14ac:dyDescent="0.25">
      <c r="D262" s="29"/>
    </row>
    <row r="263" spans="4:4" x14ac:dyDescent="0.25">
      <c r="D263" s="29"/>
    </row>
    <row r="264" spans="4:4" x14ac:dyDescent="0.25">
      <c r="D264" s="29"/>
    </row>
    <row r="265" spans="4:4" x14ac:dyDescent="0.25">
      <c r="D265" s="29"/>
    </row>
    <row r="266" spans="4:4" x14ac:dyDescent="0.25">
      <c r="D266" s="29"/>
    </row>
    <row r="267" spans="4:4" x14ac:dyDescent="0.25">
      <c r="D267" s="29"/>
    </row>
    <row r="268" spans="4:4" x14ac:dyDescent="0.25">
      <c r="D268" s="29"/>
    </row>
    <row r="269" spans="4:4" x14ac:dyDescent="0.25">
      <c r="D269" s="29"/>
    </row>
    <row r="270" spans="4:4" x14ac:dyDescent="0.25">
      <c r="D270" s="29"/>
    </row>
    <row r="271" spans="4:4" x14ac:dyDescent="0.25">
      <c r="D271" s="29"/>
    </row>
    <row r="272" spans="4:4" x14ac:dyDescent="0.25">
      <c r="D272" s="29"/>
    </row>
    <row r="273" spans="4:4" x14ac:dyDescent="0.25">
      <c r="D273" s="29"/>
    </row>
    <row r="274" spans="4:4" x14ac:dyDescent="0.25">
      <c r="D274" s="29"/>
    </row>
    <row r="275" spans="4:4" x14ac:dyDescent="0.25">
      <c r="D275" s="29"/>
    </row>
    <row r="276" spans="4:4" x14ac:dyDescent="0.25">
      <c r="D276" s="29"/>
    </row>
    <row r="277" spans="4:4" x14ac:dyDescent="0.25">
      <c r="D277" s="29"/>
    </row>
    <row r="278" spans="4:4" x14ac:dyDescent="0.25">
      <c r="D278" s="29"/>
    </row>
    <row r="279" spans="4:4" x14ac:dyDescent="0.25">
      <c r="D279" s="29"/>
    </row>
    <row r="280" spans="4:4" x14ac:dyDescent="0.25">
      <c r="D280" s="29"/>
    </row>
    <row r="281" spans="4:4" x14ac:dyDescent="0.25">
      <c r="D281" s="29"/>
    </row>
    <row r="282" spans="4:4" x14ac:dyDescent="0.25">
      <c r="D282" s="29"/>
    </row>
    <row r="283" spans="4:4" x14ac:dyDescent="0.25">
      <c r="D283" s="29"/>
    </row>
    <row r="284" spans="4:4" x14ac:dyDescent="0.25">
      <c r="D284" s="29"/>
    </row>
    <row r="285" spans="4:4" x14ac:dyDescent="0.25">
      <c r="D285" s="29"/>
    </row>
    <row r="286" spans="4:4" x14ac:dyDescent="0.25">
      <c r="D286" s="29"/>
    </row>
    <row r="287" spans="4:4" x14ac:dyDescent="0.25">
      <c r="D287" s="29"/>
    </row>
    <row r="288" spans="4:4" x14ac:dyDescent="0.25">
      <c r="D288" s="29"/>
    </row>
    <row r="289" spans="4:4" x14ac:dyDescent="0.25">
      <c r="D289" s="29"/>
    </row>
    <row r="290" spans="4:4" x14ac:dyDescent="0.25">
      <c r="D290" s="29"/>
    </row>
    <row r="291" spans="4:4" x14ac:dyDescent="0.25">
      <c r="D291" s="29"/>
    </row>
    <row r="292" spans="4:4" x14ac:dyDescent="0.25">
      <c r="D292" s="29"/>
    </row>
    <row r="293" spans="4:4" x14ac:dyDescent="0.25">
      <c r="D293" s="29"/>
    </row>
    <row r="294" spans="4:4" x14ac:dyDescent="0.25">
      <c r="D294" s="29"/>
    </row>
    <row r="295" spans="4:4" x14ac:dyDescent="0.25">
      <c r="D295" s="29"/>
    </row>
    <row r="296" spans="4:4" x14ac:dyDescent="0.25">
      <c r="D296" s="29"/>
    </row>
    <row r="297" spans="4:4" x14ac:dyDescent="0.25">
      <c r="D297" s="29"/>
    </row>
    <row r="298" spans="4:4" x14ac:dyDescent="0.25">
      <c r="D298" s="29"/>
    </row>
    <row r="299" spans="4:4" x14ac:dyDescent="0.25">
      <c r="D299" s="29"/>
    </row>
    <row r="300" spans="4:4" x14ac:dyDescent="0.25">
      <c r="D300" s="29"/>
    </row>
    <row r="301" spans="4:4" x14ac:dyDescent="0.25">
      <c r="D301" s="29"/>
    </row>
    <row r="302" spans="4:4" x14ac:dyDescent="0.25">
      <c r="D302" s="29"/>
    </row>
    <row r="303" spans="4:4" x14ac:dyDescent="0.25">
      <c r="D303" s="29"/>
    </row>
    <row r="304" spans="4:4" x14ac:dyDescent="0.25">
      <c r="D304" s="29"/>
    </row>
    <row r="305" spans="4:4" x14ac:dyDescent="0.25">
      <c r="D305" s="29"/>
    </row>
    <row r="306" spans="4:4" x14ac:dyDescent="0.25">
      <c r="D306" s="29"/>
    </row>
    <row r="307" spans="4:4" x14ac:dyDescent="0.25">
      <c r="D307" s="29"/>
    </row>
    <row r="308" spans="4:4" x14ac:dyDescent="0.25">
      <c r="D308" s="29"/>
    </row>
    <row r="309" spans="4:4" x14ac:dyDescent="0.25">
      <c r="D309" s="29"/>
    </row>
    <row r="310" spans="4:4" x14ac:dyDescent="0.25">
      <c r="D310" s="29"/>
    </row>
    <row r="311" spans="4:4" x14ac:dyDescent="0.25">
      <c r="D311" s="29"/>
    </row>
    <row r="312" spans="4:4" x14ac:dyDescent="0.25">
      <c r="D312" s="29"/>
    </row>
    <row r="313" spans="4:4" x14ac:dyDescent="0.25">
      <c r="D313" s="29"/>
    </row>
    <row r="314" spans="4:4" x14ac:dyDescent="0.25">
      <c r="D314" s="29"/>
    </row>
    <row r="315" spans="4:4" x14ac:dyDescent="0.25">
      <c r="D315" s="29"/>
    </row>
    <row r="316" spans="4:4" x14ac:dyDescent="0.25">
      <c r="D316" s="29"/>
    </row>
    <row r="317" spans="4:4" x14ac:dyDescent="0.25">
      <c r="D317" s="29"/>
    </row>
    <row r="318" spans="4:4" x14ac:dyDescent="0.25">
      <c r="D318" s="29"/>
    </row>
    <row r="319" spans="4:4" x14ac:dyDescent="0.25">
      <c r="D319" s="29"/>
    </row>
    <row r="320" spans="4:4" x14ac:dyDescent="0.25">
      <c r="D320" s="29"/>
    </row>
    <row r="321" spans="4:4" x14ac:dyDescent="0.25">
      <c r="D321" s="29"/>
    </row>
    <row r="322" spans="4:4" x14ac:dyDescent="0.25">
      <c r="D322" s="29"/>
    </row>
    <row r="323" spans="4:4" x14ac:dyDescent="0.25">
      <c r="D323" s="29"/>
    </row>
    <row r="324" spans="4:4" x14ac:dyDescent="0.25">
      <c r="D324" s="29"/>
    </row>
    <row r="325" spans="4:4" x14ac:dyDescent="0.25">
      <c r="D325" s="29"/>
    </row>
    <row r="326" spans="4:4" x14ac:dyDescent="0.25">
      <c r="D326" s="29"/>
    </row>
    <row r="327" spans="4:4" x14ac:dyDescent="0.25">
      <c r="D327" s="29"/>
    </row>
    <row r="328" spans="4:4" x14ac:dyDescent="0.25">
      <c r="D328" s="29"/>
    </row>
    <row r="329" spans="4:4" x14ac:dyDescent="0.25">
      <c r="D329" s="29"/>
    </row>
    <row r="330" spans="4:4" x14ac:dyDescent="0.25">
      <c r="D330" s="29"/>
    </row>
    <row r="331" spans="4:4" x14ac:dyDescent="0.25">
      <c r="D331" s="29"/>
    </row>
    <row r="332" spans="4:4" x14ac:dyDescent="0.25">
      <c r="D332" s="29"/>
    </row>
    <row r="333" spans="4:4" x14ac:dyDescent="0.25">
      <c r="D333" s="29"/>
    </row>
    <row r="334" spans="4:4" x14ac:dyDescent="0.25">
      <c r="D334" s="29"/>
    </row>
    <row r="335" spans="4:4" x14ac:dyDescent="0.25">
      <c r="D335" s="29"/>
    </row>
    <row r="336" spans="4:4" x14ac:dyDescent="0.25">
      <c r="D336" s="29"/>
    </row>
    <row r="337" spans="4:4" x14ac:dyDescent="0.25">
      <c r="D337" s="29"/>
    </row>
    <row r="338" spans="4:4" x14ac:dyDescent="0.25">
      <c r="D338" s="29"/>
    </row>
    <row r="339" spans="4:4" x14ac:dyDescent="0.25">
      <c r="D339" s="29"/>
    </row>
    <row r="340" spans="4:4" x14ac:dyDescent="0.25">
      <c r="D340" s="29"/>
    </row>
    <row r="341" spans="4:4" x14ac:dyDescent="0.25">
      <c r="D341" s="29"/>
    </row>
    <row r="342" spans="4:4" x14ac:dyDescent="0.25">
      <c r="D342" s="29"/>
    </row>
    <row r="343" spans="4:4" x14ac:dyDescent="0.25">
      <c r="D343" s="29"/>
    </row>
    <row r="344" spans="4:4" x14ac:dyDescent="0.25">
      <c r="D344" s="29"/>
    </row>
    <row r="345" spans="4:4" x14ac:dyDescent="0.25">
      <c r="D345" s="29"/>
    </row>
    <row r="346" spans="4:4" x14ac:dyDescent="0.25">
      <c r="D346" s="29"/>
    </row>
    <row r="347" spans="4:4" x14ac:dyDescent="0.25">
      <c r="D347" s="29"/>
    </row>
    <row r="348" spans="4:4" x14ac:dyDescent="0.25">
      <c r="D348" s="29"/>
    </row>
    <row r="349" spans="4:4" x14ac:dyDescent="0.25">
      <c r="D349" s="29"/>
    </row>
    <row r="350" spans="4:4" x14ac:dyDescent="0.25">
      <c r="D350" s="29"/>
    </row>
    <row r="351" spans="4:4" x14ac:dyDescent="0.25">
      <c r="D351" s="29"/>
    </row>
    <row r="352" spans="4:4" x14ac:dyDescent="0.25">
      <c r="D352" s="29"/>
    </row>
    <row r="353" spans="4:4" x14ac:dyDescent="0.25">
      <c r="D353" s="29"/>
    </row>
    <row r="354" spans="4:4" x14ac:dyDescent="0.25">
      <c r="D354" s="29"/>
    </row>
    <row r="355" spans="4:4" x14ac:dyDescent="0.25">
      <c r="D355" s="29"/>
    </row>
    <row r="356" spans="4:4" x14ac:dyDescent="0.25">
      <c r="D356" s="29"/>
    </row>
    <row r="357" spans="4:4" x14ac:dyDescent="0.25">
      <c r="D357" s="29"/>
    </row>
    <row r="358" spans="4:4" x14ac:dyDescent="0.25">
      <c r="D358" s="29"/>
    </row>
    <row r="359" spans="4:4" x14ac:dyDescent="0.25">
      <c r="D359" s="29"/>
    </row>
    <row r="360" spans="4:4" x14ac:dyDescent="0.25">
      <c r="D360" s="29"/>
    </row>
    <row r="361" spans="4:4" x14ac:dyDescent="0.25">
      <c r="D361" s="29"/>
    </row>
    <row r="362" spans="4:4" x14ac:dyDescent="0.25">
      <c r="D362" s="29"/>
    </row>
    <row r="363" spans="4:4" x14ac:dyDescent="0.25">
      <c r="D363" s="29"/>
    </row>
    <row r="364" spans="4:4" x14ac:dyDescent="0.25">
      <c r="D364" s="29"/>
    </row>
    <row r="365" spans="4:4" x14ac:dyDescent="0.25">
      <c r="D365" s="29"/>
    </row>
    <row r="366" spans="4:4" x14ac:dyDescent="0.25">
      <c r="D366" s="29"/>
    </row>
    <row r="367" spans="4:4" x14ac:dyDescent="0.25">
      <c r="D367" s="29"/>
    </row>
    <row r="368" spans="4:4" x14ac:dyDescent="0.25">
      <c r="D368" s="29"/>
    </row>
    <row r="369" spans="4:4" x14ac:dyDescent="0.25">
      <c r="D369" s="29"/>
    </row>
    <row r="370" spans="4:4" x14ac:dyDescent="0.25">
      <c r="D370" s="29"/>
    </row>
    <row r="371" spans="4:4" x14ac:dyDescent="0.25">
      <c r="D371" s="29"/>
    </row>
    <row r="372" spans="4:4" x14ac:dyDescent="0.25">
      <c r="D372" s="29"/>
    </row>
    <row r="373" spans="4:4" x14ac:dyDescent="0.25">
      <c r="D373" s="29"/>
    </row>
    <row r="374" spans="4:4" x14ac:dyDescent="0.25">
      <c r="D374" s="29"/>
    </row>
    <row r="375" spans="4:4" x14ac:dyDescent="0.25">
      <c r="D375" s="29"/>
    </row>
    <row r="376" spans="4:4" x14ac:dyDescent="0.25">
      <c r="D376" s="29"/>
    </row>
    <row r="377" spans="4:4" x14ac:dyDescent="0.25">
      <c r="D377" s="29"/>
    </row>
    <row r="378" spans="4:4" x14ac:dyDescent="0.25">
      <c r="D378" s="29"/>
    </row>
    <row r="379" spans="4:4" x14ac:dyDescent="0.25">
      <c r="D379" s="29"/>
    </row>
    <row r="380" spans="4:4" x14ac:dyDescent="0.25">
      <c r="D380" s="29"/>
    </row>
    <row r="381" spans="4:4" x14ac:dyDescent="0.25">
      <c r="D381" s="29"/>
    </row>
    <row r="382" spans="4:4" x14ac:dyDescent="0.25">
      <c r="D382" s="29"/>
    </row>
    <row r="383" spans="4:4" x14ac:dyDescent="0.25">
      <c r="D383" s="29"/>
    </row>
    <row r="384" spans="4:4" x14ac:dyDescent="0.25">
      <c r="D384" s="29"/>
    </row>
    <row r="385" spans="4:4" x14ac:dyDescent="0.25">
      <c r="D385" s="29"/>
    </row>
    <row r="386" spans="4:4" x14ac:dyDescent="0.25">
      <c r="D386" s="29"/>
    </row>
    <row r="387" spans="4:4" x14ac:dyDescent="0.25">
      <c r="D387" s="29"/>
    </row>
    <row r="388" spans="4:4" x14ac:dyDescent="0.25">
      <c r="D388" s="29"/>
    </row>
    <row r="389" spans="4:4" x14ac:dyDescent="0.25">
      <c r="D389" s="29"/>
    </row>
    <row r="390" spans="4:4" x14ac:dyDescent="0.25">
      <c r="D390" s="29"/>
    </row>
    <row r="391" spans="4:4" x14ac:dyDescent="0.25">
      <c r="D391" s="29"/>
    </row>
    <row r="392" spans="4:4" x14ac:dyDescent="0.25">
      <c r="D392" s="29"/>
    </row>
    <row r="393" spans="4:4" x14ac:dyDescent="0.25">
      <c r="D393" s="29"/>
    </row>
    <row r="394" spans="4:4" x14ac:dyDescent="0.25">
      <c r="D394" s="29"/>
    </row>
    <row r="395" spans="4:4" x14ac:dyDescent="0.25">
      <c r="D395" s="29"/>
    </row>
    <row r="396" spans="4:4" x14ac:dyDescent="0.25">
      <c r="D396" s="29"/>
    </row>
    <row r="397" spans="4:4" x14ac:dyDescent="0.25">
      <c r="D397" s="29"/>
    </row>
    <row r="398" spans="4:4" x14ac:dyDescent="0.25">
      <c r="D398" s="29"/>
    </row>
    <row r="399" spans="4:4" x14ac:dyDescent="0.25">
      <c r="D399" s="29"/>
    </row>
    <row r="400" spans="4:4" x14ac:dyDescent="0.25">
      <c r="D400" s="29"/>
    </row>
    <row r="401" spans="4:4" x14ac:dyDescent="0.25">
      <c r="D401" s="29"/>
    </row>
    <row r="402" spans="4:4" x14ac:dyDescent="0.25">
      <c r="D402" s="29"/>
    </row>
    <row r="403" spans="4:4" x14ac:dyDescent="0.25">
      <c r="D403" s="29"/>
    </row>
    <row r="404" spans="4:4" x14ac:dyDescent="0.25">
      <c r="D404" s="29"/>
    </row>
    <row r="405" spans="4:4" x14ac:dyDescent="0.25">
      <c r="D405" s="29"/>
    </row>
    <row r="406" spans="4:4" x14ac:dyDescent="0.25">
      <c r="D406" s="29"/>
    </row>
    <row r="407" spans="4:4" x14ac:dyDescent="0.25">
      <c r="D407" s="29"/>
    </row>
    <row r="408" spans="4:4" x14ac:dyDescent="0.25">
      <c r="D408" s="29"/>
    </row>
    <row r="409" spans="4:4" x14ac:dyDescent="0.25">
      <c r="D409" s="29"/>
    </row>
    <row r="410" spans="4:4" x14ac:dyDescent="0.25">
      <c r="D410" s="29"/>
    </row>
    <row r="411" spans="4:4" x14ac:dyDescent="0.25">
      <c r="D411" s="29"/>
    </row>
    <row r="412" spans="4:4" x14ac:dyDescent="0.25">
      <c r="D412" s="29"/>
    </row>
    <row r="413" spans="4:4" x14ac:dyDescent="0.25">
      <c r="D413" s="29"/>
    </row>
    <row r="414" spans="4:4" x14ac:dyDescent="0.25">
      <c r="D414" s="29"/>
    </row>
    <row r="415" spans="4:4" x14ac:dyDescent="0.25">
      <c r="D415" s="29"/>
    </row>
    <row r="416" spans="4:4" x14ac:dyDescent="0.25">
      <c r="D416" s="29"/>
    </row>
    <row r="417" spans="4:4" x14ac:dyDescent="0.25">
      <c r="D417" s="29"/>
    </row>
    <row r="418" spans="4:4" x14ac:dyDescent="0.25">
      <c r="D418" s="29"/>
    </row>
    <row r="419" spans="4:4" x14ac:dyDescent="0.25">
      <c r="D419" s="29"/>
    </row>
    <row r="420" spans="4:4" x14ac:dyDescent="0.25">
      <c r="D420" s="29"/>
    </row>
    <row r="421" spans="4:4" x14ac:dyDescent="0.25">
      <c r="D421" s="29"/>
    </row>
    <row r="422" spans="4:4" x14ac:dyDescent="0.25">
      <c r="D422" s="29"/>
    </row>
    <row r="423" spans="4:4" x14ac:dyDescent="0.25">
      <c r="D423" s="29"/>
    </row>
    <row r="424" spans="4:4" x14ac:dyDescent="0.25">
      <c r="D424" s="29"/>
    </row>
    <row r="425" spans="4:4" x14ac:dyDescent="0.25">
      <c r="D425" s="29"/>
    </row>
    <row r="426" spans="4:4" x14ac:dyDescent="0.25">
      <c r="D426" s="29"/>
    </row>
    <row r="427" spans="4:4" x14ac:dyDescent="0.25">
      <c r="D427" s="29"/>
    </row>
    <row r="428" spans="4:4" x14ac:dyDescent="0.25">
      <c r="D428" s="29"/>
    </row>
    <row r="429" spans="4:4" x14ac:dyDescent="0.25">
      <c r="D429" s="29"/>
    </row>
    <row r="430" spans="4:4" x14ac:dyDescent="0.25">
      <c r="D430" s="29"/>
    </row>
    <row r="431" spans="4:4" x14ac:dyDescent="0.25">
      <c r="D431" s="29"/>
    </row>
  </sheetData>
  <conditionalFormatting sqref="D88:J88">
    <cfRule type="cellIs" dxfId="1" priority="1" operator="lessThan">
      <formula>0</formula>
    </cfRule>
  </conditionalFormatting>
  <pageMargins left="0.39370078740157483" right="0.19685039370078741" top="0.39370078740157483" bottom="0.19685039370078741" header="0.31496062992125984" footer="0.31496062992125984"/>
  <pageSetup paperSize="9" scale="73" orientation="landscape" r:id="rId1"/>
  <rowBreaks count="2" manualBreakCount="2">
    <brk id="64" max="20" man="1"/>
    <brk id="107" max="15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866FE-7831-4544-80E0-8F0BC89875D3}">
  <dimension ref="A1:CZ431"/>
  <sheetViews>
    <sheetView zoomScaleNormal="100" workbookViewId="0">
      <pane ySplit="3" topLeftCell="A48" activePane="bottomLeft" state="frozen"/>
      <selection pane="bottomLeft" activeCell="H109" sqref="H109"/>
    </sheetView>
  </sheetViews>
  <sheetFormatPr defaultColWidth="9.140625" defaultRowHeight="15" x14ac:dyDescent="0.25"/>
  <cols>
    <col min="1" max="1" width="4.5703125" customWidth="1"/>
    <col min="2" max="2" width="37.85546875" customWidth="1"/>
    <col min="3" max="3" width="7.5703125" style="198" hidden="1" customWidth="1"/>
    <col min="4" max="4" width="13.5703125" style="33" customWidth="1"/>
    <col min="5" max="5" width="10.5703125" style="29" customWidth="1"/>
    <col min="6" max="6" width="10.7109375" style="29" customWidth="1"/>
    <col min="7" max="7" width="10.5703125" style="29" customWidth="1"/>
    <col min="8" max="8" width="9.42578125" style="29" bestFit="1" customWidth="1"/>
    <col min="9" max="10" width="10.5703125" style="29" customWidth="1"/>
    <col min="11" max="11" width="43" bestFit="1" customWidth="1"/>
    <col min="225" max="225" width="4.5703125" customWidth="1"/>
    <col min="226" max="226" width="37.85546875" customWidth="1"/>
    <col min="227" max="227" width="6.140625" customWidth="1"/>
    <col min="228" max="233" width="11.42578125" customWidth="1"/>
    <col min="234" max="245" width="5.85546875" customWidth="1"/>
    <col min="246" max="246" width="3.5703125" customWidth="1"/>
    <col min="247" max="247" width="5.42578125" customWidth="1"/>
    <col min="248" max="258" width="10.5703125" customWidth="1"/>
    <col min="259" max="259" width="10.5703125" bestFit="1" customWidth="1"/>
    <col min="260" max="260" width="11.42578125" customWidth="1"/>
    <col min="261" max="261" width="4.5703125" customWidth="1"/>
    <col min="262" max="262" width="11.42578125" customWidth="1"/>
    <col min="481" max="481" width="4.5703125" customWidth="1"/>
    <col min="482" max="482" width="37.85546875" customWidth="1"/>
    <col min="483" max="483" width="6.140625" customWidth="1"/>
    <col min="484" max="489" width="11.42578125" customWidth="1"/>
    <col min="490" max="501" width="5.85546875" customWidth="1"/>
    <col min="502" max="502" width="3.5703125" customWidth="1"/>
    <col min="503" max="503" width="5.42578125" customWidth="1"/>
    <col min="504" max="514" width="10.5703125" customWidth="1"/>
    <col min="515" max="515" width="10.5703125" bestFit="1" customWidth="1"/>
    <col min="516" max="516" width="11.42578125" customWidth="1"/>
    <col min="517" max="517" width="4.5703125" customWidth="1"/>
    <col min="518" max="518" width="11.42578125" customWidth="1"/>
    <col min="737" max="737" width="4.5703125" customWidth="1"/>
    <col min="738" max="738" width="37.85546875" customWidth="1"/>
    <col min="739" max="739" width="6.140625" customWidth="1"/>
    <col min="740" max="745" width="11.42578125" customWidth="1"/>
    <col min="746" max="757" width="5.85546875" customWidth="1"/>
    <col min="758" max="758" width="3.5703125" customWidth="1"/>
    <col min="759" max="759" width="5.42578125" customWidth="1"/>
    <col min="760" max="770" width="10.5703125" customWidth="1"/>
    <col min="771" max="771" width="10.5703125" bestFit="1" customWidth="1"/>
    <col min="772" max="772" width="11.42578125" customWidth="1"/>
    <col min="773" max="773" width="4.5703125" customWidth="1"/>
    <col min="774" max="774" width="11.42578125" customWidth="1"/>
    <col min="993" max="993" width="4.5703125" customWidth="1"/>
    <col min="994" max="994" width="37.85546875" customWidth="1"/>
    <col min="995" max="995" width="6.140625" customWidth="1"/>
    <col min="996" max="1001" width="11.42578125" customWidth="1"/>
    <col min="1002" max="1013" width="5.85546875" customWidth="1"/>
    <col min="1014" max="1014" width="3.5703125" customWidth="1"/>
    <col min="1015" max="1015" width="5.42578125" customWidth="1"/>
    <col min="1016" max="1026" width="10.5703125" customWidth="1"/>
    <col min="1027" max="1027" width="10.5703125" bestFit="1" customWidth="1"/>
    <col min="1028" max="1028" width="11.42578125" customWidth="1"/>
    <col min="1029" max="1029" width="4.5703125" customWidth="1"/>
    <col min="1030" max="1030" width="11.42578125" customWidth="1"/>
    <col min="1249" max="1249" width="4.5703125" customWidth="1"/>
    <col min="1250" max="1250" width="37.85546875" customWidth="1"/>
    <col min="1251" max="1251" width="6.140625" customWidth="1"/>
    <col min="1252" max="1257" width="11.42578125" customWidth="1"/>
    <col min="1258" max="1269" width="5.85546875" customWidth="1"/>
    <col min="1270" max="1270" width="3.5703125" customWidth="1"/>
    <col min="1271" max="1271" width="5.42578125" customWidth="1"/>
    <col min="1272" max="1282" width="10.5703125" customWidth="1"/>
    <col min="1283" max="1283" width="10.5703125" bestFit="1" customWidth="1"/>
    <col min="1284" max="1284" width="11.42578125" customWidth="1"/>
    <col min="1285" max="1285" width="4.5703125" customWidth="1"/>
    <col min="1286" max="1286" width="11.42578125" customWidth="1"/>
    <col min="1505" max="1505" width="4.5703125" customWidth="1"/>
    <col min="1506" max="1506" width="37.85546875" customWidth="1"/>
    <col min="1507" max="1507" width="6.140625" customWidth="1"/>
    <col min="1508" max="1513" width="11.42578125" customWidth="1"/>
    <col min="1514" max="1525" width="5.85546875" customWidth="1"/>
    <col min="1526" max="1526" width="3.5703125" customWidth="1"/>
    <col min="1527" max="1527" width="5.42578125" customWidth="1"/>
    <col min="1528" max="1538" width="10.5703125" customWidth="1"/>
    <col min="1539" max="1539" width="10.5703125" bestFit="1" customWidth="1"/>
    <col min="1540" max="1540" width="11.42578125" customWidth="1"/>
    <col min="1541" max="1541" width="4.5703125" customWidth="1"/>
    <col min="1542" max="1542" width="11.42578125" customWidth="1"/>
    <col min="1761" max="1761" width="4.5703125" customWidth="1"/>
    <col min="1762" max="1762" width="37.85546875" customWidth="1"/>
    <col min="1763" max="1763" width="6.140625" customWidth="1"/>
    <col min="1764" max="1769" width="11.42578125" customWidth="1"/>
    <col min="1770" max="1781" width="5.85546875" customWidth="1"/>
    <col min="1782" max="1782" width="3.5703125" customWidth="1"/>
    <col min="1783" max="1783" width="5.42578125" customWidth="1"/>
    <col min="1784" max="1794" width="10.5703125" customWidth="1"/>
    <col min="1795" max="1795" width="10.5703125" bestFit="1" customWidth="1"/>
    <col min="1796" max="1796" width="11.42578125" customWidth="1"/>
    <col min="1797" max="1797" width="4.5703125" customWidth="1"/>
    <col min="1798" max="1798" width="11.42578125" customWidth="1"/>
    <col min="2017" max="2017" width="4.5703125" customWidth="1"/>
    <col min="2018" max="2018" width="37.85546875" customWidth="1"/>
    <col min="2019" max="2019" width="6.140625" customWidth="1"/>
    <col min="2020" max="2025" width="11.42578125" customWidth="1"/>
    <col min="2026" max="2037" width="5.85546875" customWidth="1"/>
    <col min="2038" max="2038" width="3.5703125" customWidth="1"/>
    <col min="2039" max="2039" width="5.42578125" customWidth="1"/>
    <col min="2040" max="2050" width="10.5703125" customWidth="1"/>
    <col min="2051" max="2051" width="10.5703125" bestFit="1" customWidth="1"/>
    <col min="2052" max="2052" width="11.42578125" customWidth="1"/>
    <col min="2053" max="2053" width="4.5703125" customWidth="1"/>
    <col min="2054" max="2054" width="11.42578125" customWidth="1"/>
    <col min="2273" max="2273" width="4.5703125" customWidth="1"/>
    <col min="2274" max="2274" width="37.85546875" customWidth="1"/>
    <col min="2275" max="2275" width="6.140625" customWidth="1"/>
    <col min="2276" max="2281" width="11.42578125" customWidth="1"/>
    <col min="2282" max="2293" width="5.85546875" customWidth="1"/>
    <col min="2294" max="2294" width="3.5703125" customWidth="1"/>
    <col min="2295" max="2295" width="5.42578125" customWidth="1"/>
    <col min="2296" max="2306" width="10.5703125" customWidth="1"/>
    <col min="2307" max="2307" width="10.5703125" bestFit="1" customWidth="1"/>
    <col min="2308" max="2308" width="11.42578125" customWidth="1"/>
    <col min="2309" max="2309" width="4.5703125" customWidth="1"/>
    <col min="2310" max="2310" width="11.42578125" customWidth="1"/>
    <col min="2529" max="2529" width="4.5703125" customWidth="1"/>
    <col min="2530" max="2530" width="37.85546875" customWidth="1"/>
    <col min="2531" max="2531" width="6.140625" customWidth="1"/>
    <col min="2532" max="2537" width="11.42578125" customWidth="1"/>
    <col min="2538" max="2549" width="5.85546875" customWidth="1"/>
    <col min="2550" max="2550" width="3.5703125" customWidth="1"/>
    <col min="2551" max="2551" width="5.42578125" customWidth="1"/>
    <col min="2552" max="2562" width="10.5703125" customWidth="1"/>
    <col min="2563" max="2563" width="10.5703125" bestFit="1" customWidth="1"/>
    <col min="2564" max="2564" width="11.42578125" customWidth="1"/>
    <col min="2565" max="2565" width="4.5703125" customWidth="1"/>
    <col min="2566" max="2566" width="11.42578125" customWidth="1"/>
    <col min="2785" max="2785" width="4.5703125" customWidth="1"/>
    <col min="2786" max="2786" width="37.85546875" customWidth="1"/>
    <col min="2787" max="2787" width="6.140625" customWidth="1"/>
    <col min="2788" max="2793" width="11.42578125" customWidth="1"/>
    <col min="2794" max="2805" width="5.85546875" customWidth="1"/>
    <col min="2806" max="2806" width="3.5703125" customWidth="1"/>
    <col min="2807" max="2807" width="5.42578125" customWidth="1"/>
    <col min="2808" max="2818" width="10.5703125" customWidth="1"/>
    <col min="2819" max="2819" width="10.5703125" bestFit="1" customWidth="1"/>
    <col min="2820" max="2820" width="11.42578125" customWidth="1"/>
    <col min="2821" max="2821" width="4.5703125" customWidth="1"/>
    <col min="2822" max="2822" width="11.42578125" customWidth="1"/>
    <col min="3041" max="3041" width="4.5703125" customWidth="1"/>
    <col min="3042" max="3042" width="37.85546875" customWidth="1"/>
    <col min="3043" max="3043" width="6.140625" customWidth="1"/>
    <col min="3044" max="3049" width="11.42578125" customWidth="1"/>
    <col min="3050" max="3061" width="5.85546875" customWidth="1"/>
    <col min="3062" max="3062" width="3.5703125" customWidth="1"/>
    <col min="3063" max="3063" width="5.42578125" customWidth="1"/>
    <col min="3064" max="3074" width="10.5703125" customWidth="1"/>
    <col min="3075" max="3075" width="10.5703125" bestFit="1" customWidth="1"/>
    <col min="3076" max="3076" width="11.42578125" customWidth="1"/>
    <col min="3077" max="3077" width="4.5703125" customWidth="1"/>
    <col min="3078" max="3078" width="11.42578125" customWidth="1"/>
    <col min="3297" max="3297" width="4.5703125" customWidth="1"/>
    <col min="3298" max="3298" width="37.85546875" customWidth="1"/>
    <col min="3299" max="3299" width="6.140625" customWidth="1"/>
    <col min="3300" max="3305" width="11.42578125" customWidth="1"/>
    <col min="3306" max="3317" width="5.85546875" customWidth="1"/>
    <col min="3318" max="3318" width="3.5703125" customWidth="1"/>
    <col min="3319" max="3319" width="5.42578125" customWidth="1"/>
    <col min="3320" max="3330" width="10.5703125" customWidth="1"/>
    <col min="3331" max="3331" width="10.5703125" bestFit="1" customWidth="1"/>
    <col min="3332" max="3332" width="11.42578125" customWidth="1"/>
    <col min="3333" max="3333" width="4.5703125" customWidth="1"/>
    <col min="3334" max="3334" width="11.42578125" customWidth="1"/>
    <col min="3553" max="3553" width="4.5703125" customWidth="1"/>
    <col min="3554" max="3554" width="37.85546875" customWidth="1"/>
    <col min="3555" max="3555" width="6.140625" customWidth="1"/>
    <col min="3556" max="3561" width="11.42578125" customWidth="1"/>
    <col min="3562" max="3573" width="5.85546875" customWidth="1"/>
    <col min="3574" max="3574" width="3.5703125" customWidth="1"/>
    <col min="3575" max="3575" width="5.42578125" customWidth="1"/>
    <col min="3576" max="3586" width="10.5703125" customWidth="1"/>
    <col min="3587" max="3587" width="10.5703125" bestFit="1" customWidth="1"/>
    <col min="3588" max="3588" width="11.42578125" customWidth="1"/>
    <col min="3589" max="3589" width="4.5703125" customWidth="1"/>
    <col min="3590" max="3590" width="11.42578125" customWidth="1"/>
    <col min="3809" max="3809" width="4.5703125" customWidth="1"/>
    <col min="3810" max="3810" width="37.85546875" customWidth="1"/>
    <col min="3811" max="3811" width="6.140625" customWidth="1"/>
    <col min="3812" max="3817" width="11.42578125" customWidth="1"/>
    <col min="3818" max="3829" width="5.85546875" customWidth="1"/>
    <col min="3830" max="3830" width="3.5703125" customWidth="1"/>
    <col min="3831" max="3831" width="5.42578125" customWidth="1"/>
    <col min="3832" max="3842" width="10.5703125" customWidth="1"/>
    <col min="3843" max="3843" width="10.5703125" bestFit="1" customWidth="1"/>
    <col min="3844" max="3844" width="11.42578125" customWidth="1"/>
    <col min="3845" max="3845" width="4.5703125" customWidth="1"/>
    <col min="3846" max="3846" width="11.42578125" customWidth="1"/>
    <col min="4065" max="4065" width="4.5703125" customWidth="1"/>
    <col min="4066" max="4066" width="37.85546875" customWidth="1"/>
    <col min="4067" max="4067" width="6.140625" customWidth="1"/>
    <col min="4068" max="4073" width="11.42578125" customWidth="1"/>
    <col min="4074" max="4085" width="5.85546875" customWidth="1"/>
    <col min="4086" max="4086" width="3.5703125" customWidth="1"/>
    <col min="4087" max="4087" width="5.42578125" customWidth="1"/>
    <col min="4088" max="4098" width="10.5703125" customWidth="1"/>
    <col min="4099" max="4099" width="10.5703125" bestFit="1" customWidth="1"/>
    <col min="4100" max="4100" width="11.42578125" customWidth="1"/>
    <col min="4101" max="4101" width="4.5703125" customWidth="1"/>
    <col min="4102" max="4102" width="11.42578125" customWidth="1"/>
    <col min="4321" max="4321" width="4.5703125" customWidth="1"/>
    <col min="4322" max="4322" width="37.85546875" customWidth="1"/>
    <col min="4323" max="4323" width="6.140625" customWidth="1"/>
    <col min="4324" max="4329" width="11.42578125" customWidth="1"/>
    <col min="4330" max="4341" width="5.85546875" customWidth="1"/>
    <col min="4342" max="4342" width="3.5703125" customWidth="1"/>
    <col min="4343" max="4343" width="5.42578125" customWidth="1"/>
    <col min="4344" max="4354" width="10.5703125" customWidth="1"/>
    <col min="4355" max="4355" width="10.5703125" bestFit="1" customWidth="1"/>
    <col min="4356" max="4356" width="11.42578125" customWidth="1"/>
    <col min="4357" max="4357" width="4.5703125" customWidth="1"/>
    <col min="4358" max="4358" width="11.42578125" customWidth="1"/>
    <col min="4577" max="4577" width="4.5703125" customWidth="1"/>
    <col min="4578" max="4578" width="37.85546875" customWidth="1"/>
    <col min="4579" max="4579" width="6.140625" customWidth="1"/>
    <col min="4580" max="4585" width="11.42578125" customWidth="1"/>
    <col min="4586" max="4597" width="5.85546875" customWidth="1"/>
    <col min="4598" max="4598" width="3.5703125" customWidth="1"/>
    <col min="4599" max="4599" width="5.42578125" customWidth="1"/>
    <col min="4600" max="4610" width="10.5703125" customWidth="1"/>
    <col min="4611" max="4611" width="10.5703125" bestFit="1" customWidth="1"/>
    <col min="4612" max="4612" width="11.42578125" customWidth="1"/>
    <col min="4613" max="4613" width="4.5703125" customWidth="1"/>
    <col min="4614" max="4614" width="11.42578125" customWidth="1"/>
    <col min="4833" max="4833" width="4.5703125" customWidth="1"/>
    <col min="4834" max="4834" width="37.85546875" customWidth="1"/>
    <col min="4835" max="4835" width="6.140625" customWidth="1"/>
    <col min="4836" max="4841" width="11.42578125" customWidth="1"/>
    <col min="4842" max="4853" width="5.85546875" customWidth="1"/>
    <col min="4854" max="4854" width="3.5703125" customWidth="1"/>
    <col min="4855" max="4855" width="5.42578125" customWidth="1"/>
    <col min="4856" max="4866" width="10.5703125" customWidth="1"/>
    <col min="4867" max="4867" width="10.5703125" bestFit="1" customWidth="1"/>
    <col min="4868" max="4868" width="11.42578125" customWidth="1"/>
    <col min="4869" max="4869" width="4.5703125" customWidth="1"/>
    <col min="4870" max="4870" width="11.42578125" customWidth="1"/>
    <col min="5089" max="5089" width="4.5703125" customWidth="1"/>
    <col min="5090" max="5090" width="37.85546875" customWidth="1"/>
    <col min="5091" max="5091" width="6.140625" customWidth="1"/>
    <col min="5092" max="5097" width="11.42578125" customWidth="1"/>
    <col min="5098" max="5109" width="5.85546875" customWidth="1"/>
    <col min="5110" max="5110" width="3.5703125" customWidth="1"/>
    <col min="5111" max="5111" width="5.42578125" customWidth="1"/>
    <col min="5112" max="5122" width="10.5703125" customWidth="1"/>
    <col min="5123" max="5123" width="10.5703125" bestFit="1" customWidth="1"/>
    <col min="5124" max="5124" width="11.42578125" customWidth="1"/>
    <col min="5125" max="5125" width="4.5703125" customWidth="1"/>
    <col min="5126" max="5126" width="11.42578125" customWidth="1"/>
    <col min="5345" max="5345" width="4.5703125" customWidth="1"/>
    <col min="5346" max="5346" width="37.85546875" customWidth="1"/>
    <col min="5347" max="5347" width="6.140625" customWidth="1"/>
    <col min="5348" max="5353" width="11.42578125" customWidth="1"/>
    <col min="5354" max="5365" width="5.85546875" customWidth="1"/>
    <col min="5366" max="5366" width="3.5703125" customWidth="1"/>
    <col min="5367" max="5367" width="5.42578125" customWidth="1"/>
    <col min="5368" max="5378" width="10.5703125" customWidth="1"/>
    <col min="5379" max="5379" width="10.5703125" bestFit="1" customWidth="1"/>
    <col min="5380" max="5380" width="11.42578125" customWidth="1"/>
    <col min="5381" max="5381" width="4.5703125" customWidth="1"/>
    <col min="5382" max="5382" width="11.42578125" customWidth="1"/>
    <col min="5601" max="5601" width="4.5703125" customWidth="1"/>
    <col min="5602" max="5602" width="37.85546875" customWidth="1"/>
    <col min="5603" max="5603" width="6.140625" customWidth="1"/>
    <col min="5604" max="5609" width="11.42578125" customWidth="1"/>
    <col min="5610" max="5621" width="5.85546875" customWidth="1"/>
    <col min="5622" max="5622" width="3.5703125" customWidth="1"/>
    <col min="5623" max="5623" width="5.42578125" customWidth="1"/>
    <col min="5624" max="5634" width="10.5703125" customWidth="1"/>
    <col min="5635" max="5635" width="10.5703125" bestFit="1" customWidth="1"/>
    <col min="5636" max="5636" width="11.42578125" customWidth="1"/>
    <col min="5637" max="5637" width="4.5703125" customWidth="1"/>
    <col min="5638" max="5638" width="11.42578125" customWidth="1"/>
    <col min="5857" max="5857" width="4.5703125" customWidth="1"/>
    <col min="5858" max="5858" width="37.85546875" customWidth="1"/>
    <col min="5859" max="5859" width="6.140625" customWidth="1"/>
    <col min="5860" max="5865" width="11.42578125" customWidth="1"/>
    <col min="5866" max="5877" width="5.85546875" customWidth="1"/>
    <col min="5878" max="5878" width="3.5703125" customWidth="1"/>
    <col min="5879" max="5879" width="5.42578125" customWidth="1"/>
    <col min="5880" max="5890" width="10.5703125" customWidth="1"/>
    <col min="5891" max="5891" width="10.5703125" bestFit="1" customWidth="1"/>
    <col min="5892" max="5892" width="11.42578125" customWidth="1"/>
    <col min="5893" max="5893" width="4.5703125" customWidth="1"/>
    <col min="5894" max="5894" width="11.42578125" customWidth="1"/>
    <col min="6113" max="6113" width="4.5703125" customWidth="1"/>
    <col min="6114" max="6114" width="37.85546875" customWidth="1"/>
    <col min="6115" max="6115" width="6.140625" customWidth="1"/>
    <col min="6116" max="6121" width="11.42578125" customWidth="1"/>
    <col min="6122" max="6133" width="5.85546875" customWidth="1"/>
    <col min="6134" max="6134" width="3.5703125" customWidth="1"/>
    <col min="6135" max="6135" width="5.42578125" customWidth="1"/>
    <col min="6136" max="6146" width="10.5703125" customWidth="1"/>
    <col min="6147" max="6147" width="10.5703125" bestFit="1" customWidth="1"/>
    <col min="6148" max="6148" width="11.42578125" customWidth="1"/>
    <col min="6149" max="6149" width="4.5703125" customWidth="1"/>
    <col min="6150" max="6150" width="11.42578125" customWidth="1"/>
    <col min="6369" max="6369" width="4.5703125" customWidth="1"/>
    <col min="6370" max="6370" width="37.85546875" customWidth="1"/>
    <col min="6371" max="6371" width="6.140625" customWidth="1"/>
    <col min="6372" max="6377" width="11.42578125" customWidth="1"/>
    <col min="6378" max="6389" width="5.85546875" customWidth="1"/>
    <col min="6390" max="6390" width="3.5703125" customWidth="1"/>
    <col min="6391" max="6391" width="5.42578125" customWidth="1"/>
    <col min="6392" max="6402" width="10.5703125" customWidth="1"/>
    <col min="6403" max="6403" width="10.5703125" bestFit="1" customWidth="1"/>
    <col min="6404" max="6404" width="11.42578125" customWidth="1"/>
    <col min="6405" max="6405" width="4.5703125" customWidth="1"/>
    <col min="6406" max="6406" width="11.42578125" customWidth="1"/>
    <col min="6625" max="6625" width="4.5703125" customWidth="1"/>
    <col min="6626" max="6626" width="37.85546875" customWidth="1"/>
    <col min="6627" max="6627" width="6.140625" customWidth="1"/>
    <col min="6628" max="6633" width="11.42578125" customWidth="1"/>
    <col min="6634" max="6645" width="5.85546875" customWidth="1"/>
    <col min="6646" max="6646" width="3.5703125" customWidth="1"/>
    <col min="6647" max="6647" width="5.42578125" customWidth="1"/>
    <col min="6648" max="6658" width="10.5703125" customWidth="1"/>
    <col min="6659" max="6659" width="10.5703125" bestFit="1" customWidth="1"/>
    <col min="6660" max="6660" width="11.42578125" customWidth="1"/>
    <col min="6661" max="6661" width="4.5703125" customWidth="1"/>
    <col min="6662" max="6662" width="11.42578125" customWidth="1"/>
    <col min="6881" max="6881" width="4.5703125" customWidth="1"/>
    <col min="6882" max="6882" width="37.85546875" customWidth="1"/>
    <col min="6883" max="6883" width="6.140625" customWidth="1"/>
    <col min="6884" max="6889" width="11.42578125" customWidth="1"/>
    <col min="6890" max="6901" width="5.85546875" customWidth="1"/>
    <col min="6902" max="6902" width="3.5703125" customWidth="1"/>
    <col min="6903" max="6903" width="5.42578125" customWidth="1"/>
    <col min="6904" max="6914" width="10.5703125" customWidth="1"/>
    <col min="6915" max="6915" width="10.5703125" bestFit="1" customWidth="1"/>
    <col min="6916" max="6916" width="11.42578125" customWidth="1"/>
    <col min="6917" max="6917" width="4.5703125" customWidth="1"/>
    <col min="6918" max="6918" width="11.42578125" customWidth="1"/>
    <col min="7137" max="7137" width="4.5703125" customWidth="1"/>
    <col min="7138" max="7138" width="37.85546875" customWidth="1"/>
    <col min="7139" max="7139" width="6.140625" customWidth="1"/>
    <col min="7140" max="7145" width="11.42578125" customWidth="1"/>
    <col min="7146" max="7157" width="5.85546875" customWidth="1"/>
    <col min="7158" max="7158" width="3.5703125" customWidth="1"/>
    <col min="7159" max="7159" width="5.42578125" customWidth="1"/>
    <col min="7160" max="7170" width="10.5703125" customWidth="1"/>
    <col min="7171" max="7171" width="10.5703125" bestFit="1" customWidth="1"/>
    <col min="7172" max="7172" width="11.42578125" customWidth="1"/>
    <col min="7173" max="7173" width="4.5703125" customWidth="1"/>
    <col min="7174" max="7174" width="11.42578125" customWidth="1"/>
    <col min="7393" max="7393" width="4.5703125" customWidth="1"/>
    <col min="7394" max="7394" width="37.85546875" customWidth="1"/>
    <col min="7395" max="7395" width="6.140625" customWidth="1"/>
    <col min="7396" max="7401" width="11.42578125" customWidth="1"/>
    <col min="7402" max="7413" width="5.85546875" customWidth="1"/>
    <col min="7414" max="7414" width="3.5703125" customWidth="1"/>
    <col min="7415" max="7415" width="5.42578125" customWidth="1"/>
    <col min="7416" max="7426" width="10.5703125" customWidth="1"/>
    <col min="7427" max="7427" width="10.5703125" bestFit="1" customWidth="1"/>
    <col min="7428" max="7428" width="11.42578125" customWidth="1"/>
    <col min="7429" max="7429" width="4.5703125" customWidth="1"/>
    <col min="7430" max="7430" width="11.42578125" customWidth="1"/>
    <col min="7649" max="7649" width="4.5703125" customWidth="1"/>
    <col min="7650" max="7650" width="37.85546875" customWidth="1"/>
    <col min="7651" max="7651" width="6.140625" customWidth="1"/>
    <col min="7652" max="7657" width="11.42578125" customWidth="1"/>
    <col min="7658" max="7669" width="5.85546875" customWidth="1"/>
    <col min="7670" max="7670" width="3.5703125" customWidth="1"/>
    <col min="7671" max="7671" width="5.42578125" customWidth="1"/>
    <col min="7672" max="7682" width="10.5703125" customWidth="1"/>
    <col min="7683" max="7683" width="10.5703125" bestFit="1" customWidth="1"/>
    <col min="7684" max="7684" width="11.42578125" customWidth="1"/>
    <col min="7685" max="7685" width="4.5703125" customWidth="1"/>
    <col min="7686" max="7686" width="11.42578125" customWidth="1"/>
    <col min="7905" max="7905" width="4.5703125" customWidth="1"/>
    <col min="7906" max="7906" width="37.85546875" customWidth="1"/>
    <col min="7907" max="7907" width="6.140625" customWidth="1"/>
    <col min="7908" max="7913" width="11.42578125" customWidth="1"/>
    <col min="7914" max="7925" width="5.85546875" customWidth="1"/>
    <col min="7926" max="7926" width="3.5703125" customWidth="1"/>
    <col min="7927" max="7927" width="5.42578125" customWidth="1"/>
    <col min="7928" max="7938" width="10.5703125" customWidth="1"/>
    <col min="7939" max="7939" width="10.5703125" bestFit="1" customWidth="1"/>
    <col min="7940" max="7940" width="11.42578125" customWidth="1"/>
    <col min="7941" max="7941" width="4.5703125" customWidth="1"/>
    <col min="7942" max="7942" width="11.42578125" customWidth="1"/>
    <col min="8161" max="8161" width="4.5703125" customWidth="1"/>
    <col min="8162" max="8162" width="37.85546875" customWidth="1"/>
    <col min="8163" max="8163" width="6.140625" customWidth="1"/>
    <col min="8164" max="8169" width="11.42578125" customWidth="1"/>
    <col min="8170" max="8181" width="5.85546875" customWidth="1"/>
    <col min="8182" max="8182" width="3.5703125" customWidth="1"/>
    <col min="8183" max="8183" width="5.42578125" customWidth="1"/>
    <col min="8184" max="8194" width="10.5703125" customWidth="1"/>
    <col min="8195" max="8195" width="10.5703125" bestFit="1" customWidth="1"/>
    <col min="8196" max="8196" width="11.42578125" customWidth="1"/>
    <col min="8197" max="8197" width="4.5703125" customWidth="1"/>
    <col min="8198" max="8198" width="11.42578125" customWidth="1"/>
    <col min="8417" max="8417" width="4.5703125" customWidth="1"/>
    <col min="8418" max="8418" width="37.85546875" customWidth="1"/>
    <col min="8419" max="8419" width="6.140625" customWidth="1"/>
    <col min="8420" max="8425" width="11.42578125" customWidth="1"/>
    <col min="8426" max="8437" width="5.85546875" customWidth="1"/>
    <col min="8438" max="8438" width="3.5703125" customWidth="1"/>
    <col min="8439" max="8439" width="5.42578125" customWidth="1"/>
    <col min="8440" max="8450" width="10.5703125" customWidth="1"/>
    <col min="8451" max="8451" width="10.5703125" bestFit="1" customWidth="1"/>
    <col min="8452" max="8452" width="11.42578125" customWidth="1"/>
    <col min="8453" max="8453" width="4.5703125" customWidth="1"/>
    <col min="8454" max="8454" width="11.42578125" customWidth="1"/>
    <col min="8673" max="8673" width="4.5703125" customWidth="1"/>
    <col min="8674" max="8674" width="37.85546875" customWidth="1"/>
    <col min="8675" max="8675" width="6.140625" customWidth="1"/>
    <col min="8676" max="8681" width="11.42578125" customWidth="1"/>
    <col min="8682" max="8693" width="5.85546875" customWidth="1"/>
    <col min="8694" max="8694" width="3.5703125" customWidth="1"/>
    <col min="8695" max="8695" width="5.42578125" customWidth="1"/>
    <col min="8696" max="8706" width="10.5703125" customWidth="1"/>
    <col min="8707" max="8707" width="10.5703125" bestFit="1" customWidth="1"/>
    <col min="8708" max="8708" width="11.42578125" customWidth="1"/>
    <col min="8709" max="8709" width="4.5703125" customWidth="1"/>
    <col min="8710" max="8710" width="11.42578125" customWidth="1"/>
    <col min="8929" max="8929" width="4.5703125" customWidth="1"/>
    <col min="8930" max="8930" width="37.85546875" customWidth="1"/>
    <col min="8931" max="8931" width="6.140625" customWidth="1"/>
    <col min="8932" max="8937" width="11.42578125" customWidth="1"/>
    <col min="8938" max="8949" width="5.85546875" customWidth="1"/>
    <col min="8950" max="8950" width="3.5703125" customWidth="1"/>
    <col min="8951" max="8951" width="5.42578125" customWidth="1"/>
    <col min="8952" max="8962" width="10.5703125" customWidth="1"/>
    <col min="8963" max="8963" width="10.5703125" bestFit="1" customWidth="1"/>
    <col min="8964" max="8964" width="11.42578125" customWidth="1"/>
    <col min="8965" max="8965" width="4.5703125" customWidth="1"/>
    <col min="8966" max="8966" width="11.42578125" customWidth="1"/>
    <col min="9185" max="9185" width="4.5703125" customWidth="1"/>
    <col min="9186" max="9186" width="37.85546875" customWidth="1"/>
    <col min="9187" max="9187" width="6.140625" customWidth="1"/>
    <col min="9188" max="9193" width="11.42578125" customWidth="1"/>
    <col min="9194" max="9205" width="5.85546875" customWidth="1"/>
    <col min="9206" max="9206" width="3.5703125" customWidth="1"/>
    <col min="9207" max="9207" width="5.42578125" customWidth="1"/>
    <col min="9208" max="9218" width="10.5703125" customWidth="1"/>
    <col min="9219" max="9219" width="10.5703125" bestFit="1" customWidth="1"/>
    <col min="9220" max="9220" width="11.42578125" customWidth="1"/>
    <col min="9221" max="9221" width="4.5703125" customWidth="1"/>
    <col min="9222" max="9222" width="11.42578125" customWidth="1"/>
    <col min="9441" max="9441" width="4.5703125" customWidth="1"/>
    <col min="9442" max="9442" width="37.85546875" customWidth="1"/>
    <col min="9443" max="9443" width="6.140625" customWidth="1"/>
    <col min="9444" max="9449" width="11.42578125" customWidth="1"/>
    <col min="9450" max="9461" width="5.85546875" customWidth="1"/>
    <col min="9462" max="9462" width="3.5703125" customWidth="1"/>
    <col min="9463" max="9463" width="5.42578125" customWidth="1"/>
    <col min="9464" max="9474" width="10.5703125" customWidth="1"/>
    <col min="9475" max="9475" width="10.5703125" bestFit="1" customWidth="1"/>
    <col min="9476" max="9476" width="11.42578125" customWidth="1"/>
    <col min="9477" max="9477" width="4.5703125" customWidth="1"/>
    <col min="9478" max="9478" width="11.42578125" customWidth="1"/>
    <col min="9697" max="9697" width="4.5703125" customWidth="1"/>
    <col min="9698" max="9698" width="37.85546875" customWidth="1"/>
    <col min="9699" max="9699" width="6.140625" customWidth="1"/>
    <col min="9700" max="9705" width="11.42578125" customWidth="1"/>
    <col min="9706" max="9717" width="5.85546875" customWidth="1"/>
    <col min="9718" max="9718" width="3.5703125" customWidth="1"/>
    <col min="9719" max="9719" width="5.42578125" customWidth="1"/>
    <col min="9720" max="9730" width="10.5703125" customWidth="1"/>
    <col min="9731" max="9731" width="10.5703125" bestFit="1" customWidth="1"/>
    <col min="9732" max="9732" width="11.42578125" customWidth="1"/>
    <col min="9733" max="9733" width="4.5703125" customWidth="1"/>
    <col min="9734" max="9734" width="11.42578125" customWidth="1"/>
    <col min="9953" max="9953" width="4.5703125" customWidth="1"/>
    <col min="9954" max="9954" width="37.85546875" customWidth="1"/>
    <col min="9955" max="9955" width="6.140625" customWidth="1"/>
    <col min="9956" max="9961" width="11.42578125" customWidth="1"/>
    <col min="9962" max="9973" width="5.85546875" customWidth="1"/>
    <col min="9974" max="9974" width="3.5703125" customWidth="1"/>
    <col min="9975" max="9975" width="5.42578125" customWidth="1"/>
    <col min="9976" max="9986" width="10.5703125" customWidth="1"/>
    <col min="9987" max="9987" width="10.5703125" bestFit="1" customWidth="1"/>
    <col min="9988" max="9988" width="11.42578125" customWidth="1"/>
    <col min="9989" max="9989" width="4.5703125" customWidth="1"/>
    <col min="9990" max="9990" width="11.42578125" customWidth="1"/>
    <col min="10209" max="10209" width="4.5703125" customWidth="1"/>
    <col min="10210" max="10210" width="37.85546875" customWidth="1"/>
    <col min="10211" max="10211" width="6.140625" customWidth="1"/>
    <col min="10212" max="10217" width="11.42578125" customWidth="1"/>
    <col min="10218" max="10229" width="5.85546875" customWidth="1"/>
    <col min="10230" max="10230" width="3.5703125" customWidth="1"/>
    <col min="10231" max="10231" width="5.42578125" customWidth="1"/>
    <col min="10232" max="10242" width="10.5703125" customWidth="1"/>
    <col min="10243" max="10243" width="10.5703125" bestFit="1" customWidth="1"/>
    <col min="10244" max="10244" width="11.42578125" customWidth="1"/>
    <col min="10245" max="10245" width="4.5703125" customWidth="1"/>
    <col min="10246" max="10246" width="11.42578125" customWidth="1"/>
    <col min="10465" max="10465" width="4.5703125" customWidth="1"/>
    <col min="10466" max="10466" width="37.85546875" customWidth="1"/>
    <col min="10467" max="10467" width="6.140625" customWidth="1"/>
    <col min="10468" max="10473" width="11.42578125" customWidth="1"/>
    <col min="10474" max="10485" width="5.85546875" customWidth="1"/>
    <col min="10486" max="10486" width="3.5703125" customWidth="1"/>
    <col min="10487" max="10487" width="5.42578125" customWidth="1"/>
    <col min="10488" max="10498" width="10.5703125" customWidth="1"/>
    <col min="10499" max="10499" width="10.5703125" bestFit="1" customWidth="1"/>
    <col min="10500" max="10500" width="11.42578125" customWidth="1"/>
    <col min="10501" max="10501" width="4.5703125" customWidth="1"/>
    <col min="10502" max="10502" width="11.42578125" customWidth="1"/>
    <col min="10721" max="10721" width="4.5703125" customWidth="1"/>
    <col min="10722" max="10722" width="37.85546875" customWidth="1"/>
    <col min="10723" max="10723" width="6.140625" customWidth="1"/>
    <col min="10724" max="10729" width="11.42578125" customWidth="1"/>
    <col min="10730" max="10741" width="5.85546875" customWidth="1"/>
    <col min="10742" max="10742" width="3.5703125" customWidth="1"/>
    <col min="10743" max="10743" width="5.42578125" customWidth="1"/>
    <col min="10744" max="10754" width="10.5703125" customWidth="1"/>
    <col min="10755" max="10755" width="10.5703125" bestFit="1" customWidth="1"/>
    <col min="10756" max="10756" width="11.42578125" customWidth="1"/>
    <col min="10757" max="10757" width="4.5703125" customWidth="1"/>
    <col min="10758" max="10758" width="11.42578125" customWidth="1"/>
    <col min="10977" max="10977" width="4.5703125" customWidth="1"/>
    <col min="10978" max="10978" width="37.85546875" customWidth="1"/>
    <col min="10979" max="10979" width="6.140625" customWidth="1"/>
    <col min="10980" max="10985" width="11.42578125" customWidth="1"/>
    <col min="10986" max="10997" width="5.85546875" customWidth="1"/>
    <col min="10998" max="10998" width="3.5703125" customWidth="1"/>
    <col min="10999" max="10999" width="5.42578125" customWidth="1"/>
    <col min="11000" max="11010" width="10.5703125" customWidth="1"/>
    <col min="11011" max="11011" width="10.5703125" bestFit="1" customWidth="1"/>
    <col min="11012" max="11012" width="11.42578125" customWidth="1"/>
    <col min="11013" max="11013" width="4.5703125" customWidth="1"/>
    <col min="11014" max="11014" width="11.42578125" customWidth="1"/>
    <col min="11233" max="11233" width="4.5703125" customWidth="1"/>
    <col min="11234" max="11234" width="37.85546875" customWidth="1"/>
    <col min="11235" max="11235" width="6.140625" customWidth="1"/>
    <col min="11236" max="11241" width="11.42578125" customWidth="1"/>
    <col min="11242" max="11253" width="5.85546875" customWidth="1"/>
    <col min="11254" max="11254" width="3.5703125" customWidth="1"/>
    <col min="11255" max="11255" width="5.42578125" customWidth="1"/>
    <col min="11256" max="11266" width="10.5703125" customWidth="1"/>
    <col min="11267" max="11267" width="10.5703125" bestFit="1" customWidth="1"/>
    <col min="11268" max="11268" width="11.42578125" customWidth="1"/>
    <col min="11269" max="11269" width="4.5703125" customWidth="1"/>
    <col min="11270" max="11270" width="11.42578125" customWidth="1"/>
    <col min="11489" max="11489" width="4.5703125" customWidth="1"/>
    <col min="11490" max="11490" width="37.85546875" customWidth="1"/>
    <col min="11491" max="11491" width="6.140625" customWidth="1"/>
    <col min="11492" max="11497" width="11.42578125" customWidth="1"/>
    <col min="11498" max="11509" width="5.85546875" customWidth="1"/>
    <col min="11510" max="11510" width="3.5703125" customWidth="1"/>
    <col min="11511" max="11511" width="5.42578125" customWidth="1"/>
    <col min="11512" max="11522" width="10.5703125" customWidth="1"/>
    <col min="11523" max="11523" width="10.5703125" bestFit="1" customWidth="1"/>
    <col min="11524" max="11524" width="11.42578125" customWidth="1"/>
    <col min="11525" max="11525" width="4.5703125" customWidth="1"/>
    <col min="11526" max="11526" width="11.42578125" customWidth="1"/>
    <col min="11745" max="11745" width="4.5703125" customWidth="1"/>
    <col min="11746" max="11746" width="37.85546875" customWidth="1"/>
    <col min="11747" max="11747" width="6.140625" customWidth="1"/>
    <col min="11748" max="11753" width="11.42578125" customWidth="1"/>
    <col min="11754" max="11765" width="5.85546875" customWidth="1"/>
    <col min="11766" max="11766" width="3.5703125" customWidth="1"/>
    <col min="11767" max="11767" width="5.42578125" customWidth="1"/>
    <col min="11768" max="11778" width="10.5703125" customWidth="1"/>
    <col min="11779" max="11779" width="10.5703125" bestFit="1" customWidth="1"/>
    <col min="11780" max="11780" width="11.42578125" customWidth="1"/>
    <col min="11781" max="11781" width="4.5703125" customWidth="1"/>
    <col min="11782" max="11782" width="11.42578125" customWidth="1"/>
    <col min="12001" max="12001" width="4.5703125" customWidth="1"/>
    <col min="12002" max="12002" width="37.85546875" customWidth="1"/>
    <col min="12003" max="12003" width="6.140625" customWidth="1"/>
    <col min="12004" max="12009" width="11.42578125" customWidth="1"/>
    <col min="12010" max="12021" width="5.85546875" customWidth="1"/>
    <col min="12022" max="12022" width="3.5703125" customWidth="1"/>
    <col min="12023" max="12023" width="5.42578125" customWidth="1"/>
    <col min="12024" max="12034" width="10.5703125" customWidth="1"/>
    <col min="12035" max="12035" width="10.5703125" bestFit="1" customWidth="1"/>
    <col min="12036" max="12036" width="11.42578125" customWidth="1"/>
    <col min="12037" max="12037" width="4.5703125" customWidth="1"/>
    <col min="12038" max="12038" width="11.42578125" customWidth="1"/>
    <col min="12257" max="12257" width="4.5703125" customWidth="1"/>
    <col min="12258" max="12258" width="37.85546875" customWidth="1"/>
    <col min="12259" max="12259" width="6.140625" customWidth="1"/>
    <col min="12260" max="12265" width="11.42578125" customWidth="1"/>
    <col min="12266" max="12277" width="5.85546875" customWidth="1"/>
    <col min="12278" max="12278" width="3.5703125" customWidth="1"/>
    <col min="12279" max="12279" width="5.42578125" customWidth="1"/>
    <col min="12280" max="12290" width="10.5703125" customWidth="1"/>
    <col min="12291" max="12291" width="10.5703125" bestFit="1" customWidth="1"/>
    <col min="12292" max="12292" width="11.42578125" customWidth="1"/>
    <col min="12293" max="12293" width="4.5703125" customWidth="1"/>
    <col min="12294" max="12294" width="11.42578125" customWidth="1"/>
    <col min="12513" max="12513" width="4.5703125" customWidth="1"/>
    <col min="12514" max="12514" width="37.85546875" customWidth="1"/>
    <col min="12515" max="12515" width="6.140625" customWidth="1"/>
    <col min="12516" max="12521" width="11.42578125" customWidth="1"/>
    <col min="12522" max="12533" width="5.85546875" customWidth="1"/>
    <col min="12534" max="12534" width="3.5703125" customWidth="1"/>
    <col min="12535" max="12535" width="5.42578125" customWidth="1"/>
    <col min="12536" max="12546" width="10.5703125" customWidth="1"/>
    <col min="12547" max="12547" width="10.5703125" bestFit="1" customWidth="1"/>
    <col min="12548" max="12548" width="11.42578125" customWidth="1"/>
    <col min="12549" max="12549" width="4.5703125" customWidth="1"/>
    <col min="12550" max="12550" width="11.42578125" customWidth="1"/>
    <col min="12769" max="12769" width="4.5703125" customWidth="1"/>
    <col min="12770" max="12770" width="37.85546875" customWidth="1"/>
    <col min="12771" max="12771" width="6.140625" customWidth="1"/>
    <col min="12772" max="12777" width="11.42578125" customWidth="1"/>
    <col min="12778" max="12789" width="5.85546875" customWidth="1"/>
    <col min="12790" max="12790" width="3.5703125" customWidth="1"/>
    <col min="12791" max="12791" width="5.42578125" customWidth="1"/>
    <col min="12792" max="12802" width="10.5703125" customWidth="1"/>
    <col min="12803" max="12803" width="10.5703125" bestFit="1" customWidth="1"/>
    <col min="12804" max="12804" width="11.42578125" customWidth="1"/>
    <col min="12805" max="12805" width="4.5703125" customWidth="1"/>
    <col min="12806" max="12806" width="11.42578125" customWidth="1"/>
    <col min="13025" max="13025" width="4.5703125" customWidth="1"/>
    <col min="13026" max="13026" width="37.85546875" customWidth="1"/>
    <col min="13027" max="13027" width="6.140625" customWidth="1"/>
    <col min="13028" max="13033" width="11.42578125" customWidth="1"/>
    <col min="13034" max="13045" width="5.85546875" customWidth="1"/>
    <col min="13046" max="13046" width="3.5703125" customWidth="1"/>
    <col min="13047" max="13047" width="5.42578125" customWidth="1"/>
    <col min="13048" max="13058" width="10.5703125" customWidth="1"/>
    <col min="13059" max="13059" width="10.5703125" bestFit="1" customWidth="1"/>
    <col min="13060" max="13060" width="11.42578125" customWidth="1"/>
    <col min="13061" max="13061" width="4.5703125" customWidth="1"/>
    <col min="13062" max="13062" width="11.42578125" customWidth="1"/>
    <col min="13281" max="13281" width="4.5703125" customWidth="1"/>
    <col min="13282" max="13282" width="37.85546875" customWidth="1"/>
    <col min="13283" max="13283" width="6.140625" customWidth="1"/>
    <col min="13284" max="13289" width="11.42578125" customWidth="1"/>
    <col min="13290" max="13301" width="5.85546875" customWidth="1"/>
    <col min="13302" max="13302" width="3.5703125" customWidth="1"/>
    <col min="13303" max="13303" width="5.42578125" customWidth="1"/>
    <col min="13304" max="13314" width="10.5703125" customWidth="1"/>
    <col min="13315" max="13315" width="10.5703125" bestFit="1" customWidth="1"/>
    <col min="13316" max="13316" width="11.42578125" customWidth="1"/>
    <col min="13317" max="13317" width="4.5703125" customWidth="1"/>
    <col min="13318" max="13318" width="11.42578125" customWidth="1"/>
    <col min="13537" max="13537" width="4.5703125" customWidth="1"/>
    <col min="13538" max="13538" width="37.85546875" customWidth="1"/>
    <col min="13539" max="13539" width="6.140625" customWidth="1"/>
    <col min="13540" max="13545" width="11.42578125" customWidth="1"/>
    <col min="13546" max="13557" width="5.85546875" customWidth="1"/>
    <col min="13558" max="13558" width="3.5703125" customWidth="1"/>
    <col min="13559" max="13559" width="5.42578125" customWidth="1"/>
    <col min="13560" max="13570" width="10.5703125" customWidth="1"/>
    <col min="13571" max="13571" width="10.5703125" bestFit="1" customWidth="1"/>
    <col min="13572" max="13572" width="11.42578125" customWidth="1"/>
    <col min="13573" max="13573" width="4.5703125" customWidth="1"/>
    <col min="13574" max="13574" width="11.42578125" customWidth="1"/>
    <col min="13793" max="13793" width="4.5703125" customWidth="1"/>
    <col min="13794" max="13794" width="37.85546875" customWidth="1"/>
    <col min="13795" max="13795" width="6.140625" customWidth="1"/>
    <col min="13796" max="13801" width="11.42578125" customWidth="1"/>
    <col min="13802" max="13813" width="5.85546875" customWidth="1"/>
    <col min="13814" max="13814" width="3.5703125" customWidth="1"/>
    <col min="13815" max="13815" width="5.42578125" customWidth="1"/>
    <col min="13816" max="13826" width="10.5703125" customWidth="1"/>
    <col min="13827" max="13827" width="10.5703125" bestFit="1" customWidth="1"/>
    <col min="13828" max="13828" width="11.42578125" customWidth="1"/>
    <col min="13829" max="13829" width="4.5703125" customWidth="1"/>
    <col min="13830" max="13830" width="11.42578125" customWidth="1"/>
    <col min="14049" max="14049" width="4.5703125" customWidth="1"/>
    <col min="14050" max="14050" width="37.85546875" customWidth="1"/>
    <col min="14051" max="14051" width="6.140625" customWidth="1"/>
    <col min="14052" max="14057" width="11.42578125" customWidth="1"/>
    <col min="14058" max="14069" width="5.85546875" customWidth="1"/>
    <col min="14070" max="14070" width="3.5703125" customWidth="1"/>
    <col min="14071" max="14071" width="5.42578125" customWidth="1"/>
    <col min="14072" max="14082" width="10.5703125" customWidth="1"/>
    <col min="14083" max="14083" width="10.5703125" bestFit="1" customWidth="1"/>
    <col min="14084" max="14084" width="11.42578125" customWidth="1"/>
    <col min="14085" max="14085" width="4.5703125" customWidth="1"/>
    <col min="14086" max="14086" width="11.42578125" customWidth="1"/>
    <col min="14305" max="14305" width="4.5703125" customWidth="1"/>
    <col min="14306" max="14306" width="37.85546875" customWidth="1"/>
    <col min="14307" max="14307" width="6.140625" customWidth="1"/>
    <col min="14308" max="14313" width="11.42578125" customWidth="1"/>
    <col min="14314" max="14325" width="5.85546875" customWidth="1"/>
    <col min="14326" max="14326" width="3.5703125" customWidth="1"/>
    <col min="14327" max="14327" width="5.42578125" customWidth="1"/>
    <col min="14328" max="14338" width="10.5703125" customWidth="1"/>
    <col min="14339" max="14339" width="10.5703125" bestFit="1" customWidth="1"/>
    <col min="14340" max="14340" width="11.42578125" customWidth="1"/>
    <col min="14341" max="14341" width="4.5703125" customWidth="1"/>
    <col min="14342" max="14342" width="11.42578125" customWidth="1"/>
    <col min="14561" max="14561" width="4.5703125" customWidth="1"/>
    <col min="14562" max="14562" width="37.85546875" customWidth="1"/>
    <col min="14563" max="14563" width="6.140625" customWidth="1"/>
    <col min="14564" max="14569" width="11.42578125" customWidth="1"/>
    <col min="14570" max="14581" width="5.85546875" customWidth="1"/>
    <col min="14582" max="14582" width="3.5703125" customWidth="1"/>
    <col min="14583" max="14583" width="5.42578125" customWidth="1"/>
    <col min="14584" max="14594" width="10.5703125" customWidth="1"/>
    <col min="14595" max="14595" width="10.5703125" bestFit="1" customWidth="1"/>
    <col min="14596" max="14596" width="11.42578125" customWidth="1"/>
    <col min="14597" max="14597" width="4.5703125" customWidth="1"/>
    <col min="14598" max="14598" width="11.42578125" customWidth="1"/>
    <col min="14817" max="14817" width="4.5703125" customWidth="1"/>
    <col min="14818" max="14818" width="37.85546875" customWidth="1"/>
    <col min="14819" max="14819" width="6.140625" customWidth="1"/>
    <col min="14820" max="14825" width="11.42578125" customWidth="1"/>
    <col min="14826" max="14837" width="5.85546875" customWidth="1"/>
    <col min="14838" max="14838" width="3.5703125" customWidth="1"/>
    <col min="14839" max="14839" width="5.42578125" customWidth="1"/>
    <col min="14840" max="14850" width="10.5703125" customWidth="1"/>
    <col min="14851" max="14851" width="10.5703125" bestFit="1" customWidth="1"/>
    <col min="14852" max="14852" width="11.42578125" customWidth="1"/>
    <col min="14853" max="14853" width="4.5703125" customWidth="1"/>
    <col min="14854" max="14854" width="11.42578125" customWidth="1"/>
    <col min="15073" max="15073" width="4.5703125" customWidth="1"/>
    <col min="15074" max="15074" width="37.85546875" customWidth="1"/>
    <col min="15075" max="15075" width="6.140625" customWidth="1"/>
    <col min="15076" max="15081" width="11.42578125" customWidth="1"/>
    <col min="15082" max="15093" width="5.85546875" customWidth="1"/>
    <col min="15094" max="15094" width="3.5703125" customWidth="1"/>
    <col min="15095" max="15095" width="5.42578125" customWidth="1"/>
    <col min="15096" max="15106" width="10.5703125" customWidth="1"/>
    <col min="15107" max="15107" width="10.5703125" bestFit="1" customWidth="1"/>
    <col min="15108" max="15108" width="11.42578125" customWidth="1"/>
    <col min="15109" max="15109" width="4.5703125" customWidth="1"/>
    <col min="15110" max="15110" width="11.42578125" customWidth="1"/>
    <col min="15329" max="15329" width="4.5703125" customWidth="1"/>
    <col min="15330" max="15330" width="37.85546875" customWidth="1"/>
    <col min="15331" max="15331" width="6.140625" customWidth="1"/>
    <col min="15332" max="15337" width="11.42578125" customWidth="1"/>
    <col min="15338" max="15349" width="5.85546875" customWidth="1"/>
    <col min="15350" max="15350" width="3.5703125" customWidth="1"/>
    <col min="15351" max="15351" width="5.42578125" customWidth="1"/>
    <col min="15352" max="15362" width="10.5703125" customWidth="1"/>
    <col min="15363" max="15363" width="10.5703125" bestFit="1" customWidth="1"/>
    <col min="15364" max="15364" width="11.42578125" customWidth="1"/>
    <col min="15365" max="15365" width="4.5703125" customWidth="1"/>
    <col min="15366" max="15366" width="11.42578125" customWidth="1"/>
    <col min="15585" max="15585" width="4.5703125" customWidth="1"/>
    <col min="15586" max="15586" width="37.85546875" customWidth="1"/>
    <col min="15587" max="15587" width="6.140625" customWidth="1"/>
    <col min="15588" max="15593" width="11.42578125" customWidth="1"/>
    <col min="15594" max="15605" width="5.85546875" customWidth="1"/>
    <col min="15606" max="15606" width="3.5703125" customWidth="1"/>
    <col min="15607" max="15607" width="5.42578125" customWidth="1"/>
    <col min="15608" max="15618" width="10.5703125" customWidth="1"/>
    <col min="15619" max="15619" width="10.5703125" bestFit="1" customWidth="1"/>
    <col min="15620" max="15620" width="11.42578125" customWidth="1"/>
    <col min="15621" max="15621" width="4.5703125" customWidth="1"/>
    <col min="15622" max="15622" width="11.42578125" customWidth="1"/>
    <col min="15841" max="15841" width="4.5703125" customWidth="1"/>
    <col min="15842" max="15842" width="37.85546875" customWidth="1"/>
    <col min="15843" max="15843" width="6.140625" customWidth="1"/>
    <col min="15844" max="15849" width="11.42578125" customWidth="1"/>
    <col min="15850" max="15861" width="5.85546875" customWidth="1"/>
    <col min="15862" max="15862" width="3.5703125" customWidth="1"/>
    <col min="15863" max="15863" width="5.42578125" customWidth="1"/>
    <col min="15864" max="15874" width="10.5703125" customWidth="1"/>
    <col min="15875" max="15875" width="10.5703125" bestFit="1" customWidth="1"/>
    <col min="15876" max="15876" width="11.42578125" customWidth="1"/>
    <col min="15877" max="15877" width="4.5703125" customWidth="1"/>
    <col min="15878" max="15878" width="11.42578125" customWidth="1"/>
    <col min="16097" max="16097" width="4.5703125" customWidth="1"/>
    <col min="16098" max="16098" width="37.85546875" customWidth="1"/>
    <col min="16099" max="16099" width="6.140625" customWidth="1"/>
    <col min="16100" max="16105" width="11.42578125" customWidth="1"/>
    <col min="16106" max="16117" width="5.85546875" customWidth="1"/>
    <col min="16118" max="16118" width="3.5703125" customWidth="1"/>
    <col min="16119" max="16119" width="5.42578125" customWidth="1"/>
    <col min="16120" max="16130" width="10.5703125" customWidth="1"/>
    <col min="16131" max="16131" width="10.5703125" bestFit="1" customWidth="1"/>
    <col min="16132" max="16132" width="11.42578125" customWidth="1"/>
    <col min="16133" max="16133" width="4.5703125" customWidth="1"/>
    <col min="16134" max="16134" width="11.42578125" customWidth="1"/>
  </cols>
  <sheetData>
    <row r="1" spans="1:104" x14ac:dyDescent="0.25">
      <c r="B1" s="111"/>
      <c r="C1" s="168"/>
      <c r="D1" s="113"/>
      <c r="E1" s="112"/>
      <c r="F1" s="112"/>
      <c r="G1" s="112"/>
    </row>
    <row r="2" spans="1:104" s="1" customFormat="1" ht="27.75" customHeight="1" thickBot="1" x14ac:dyDescent="0.5">
      <c r="A2" s="80"/>
      <c r="B2" s="81" t="s">
        <v>0</v>
      </c>
      <c r="C2" s="169"/>
      <c r="D2" s="31"/>
      <c r="E2" s="27"/>
      <c r="F2" s="28"/>
      <c r="G2" s="28"/>
      <c r="H2" s="28"/>
      <c r="I2" s="28"/>
      <c r="J2" s="28"/>
    </row>
    <row r="3" spans="1:104" ht="21.75" customHeight="1" thickTop="1" thickBot="1" x14ac:dyDescent="0.3">
      <c r="A3" s="20"/>
      <c r="B3" s="21"/>
      <c r="C3" s="170" t="s">
        <v>1</v>
      </c>
      <c r="D3" s="124">
        <v>2025</v>
      </c>
      <c r="E3" s="119">
        <f>D3+1</f>
        <v>2026</v>
      </c>
      <c r="F3" s="119">
        <f t="shared" ref="F3:J3" si="0">E3+1</f>
        <v>2027</v>
      </c>
      <c r="G3" s="119">
        <f t="shared" si="0"/>
        <v>2028</v>
      </c>
      <c r="H3" s="119">
        <f t="shared" si="0"/>
        <v>2029</v>
      </c>
      <c r="I3" s="119">
        <f t="shared" si="0"/>
        <v>2030</v>
      </c>
      <c r="J3" s="119">
        <f t="shared" si="0"/>
        <v>2031</v>
      </c>
    </row>
    <row r="4" spans="1:104" s="22" customFormat="1" ht="19.5" thickBot="1" x14ac:dyDescent="0.35">
      <c r="A4" s="40" t="s">
        <v>2</v>
      </c>
      <c r="B4" s="41"/>
      <c r="C4" s="171"/>
      <c r="D4" s="43"/>
      <c r="E4" s="42"/>
      <c r="F4" s="42"/>
      <c r="G4" s="42"/>
      <c r="H4" s="42"/>
      <c r="I4" s="42"/>
      <c r="J4" s="42"/>
      <c r="K4" s="55"/>
      <c r="L4" s="55"/>
      <c r="M4" s="55"/>
      <c r="N4" s="55"/>
      <c r="O4" s="55"/>
      <c r="P4" s="55"/>
      <c r="Q4" s="5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</row>
    <row r="5" spans="1:104" s="23" customFormat="1" hidden="1" x14ac:dyDescent="0.25">
      <c r="A5" s="56" t="s">
        <v>3</v>
      </c>
      <c r="B5" s="57"/>
      <c r="C5" s="172"/>
      <c r="D5" s="59"/>
      <c r="E5" s="58"/>
      <c r="F5" s="58"/>
      <c r="G5" s="58"/>
      <c r="H5" s="58"/>
      <c r="I5" s="58"/>
      <c r="J5" s="58"/>
      <c r="K5"/>
      <c r="L5"/>
      <c r="M5"/>
      <c r="N5"/>
      <c r="O5"/>
      <c r="P5"/>
      <c r="Q5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</row>
    <row r="6" spans="1:104" hidden="1" x14ac:dyDescent="0.25">
      <c r="A6" s="2" t="s">
        <v>4</v>
      </c>
      <c r="B6" s="3" t="s">
        <v>5</v>
      </c>
      <c r="C6" s="173">
        <v>0.255</v>
      </c>
      <c r="D6" s="93"/>
      <c r="E6" s="93">
        <f t="shared" ref="E6:J6" si="1">E7*E8</f>
        <v>0</v>
      </c>
      <c r="F6" s="93">
        <f t="shared" si="1"/>
        <v>0</v>
      </c>
      <c r="G6" s="93">
        <f t="shared" si="1"/>
        <v>0</v>
      </c>
      <c r="H6" s="93">
        <f t="shared" si="1"/>
        <v>0</v>
      </c>
      <c r="I6" s="93">
        <f t="shared" si="1"/>
        <v>0</v>
      </c>
      <c r="J6" s="93">
        <f t="shared" si="1"/>
        <v>0</v>
      </c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</row>
    <row r="7" spans="1:104" s="5" customFormat="1" ht="12" hidden="1" x14ac:dyDescent="0.2">
      <c r="A7" s="4"/>
      <c r="B7" s="6" t="s">
        <v>6</v>
      </c>
      <c r="C7" s="174"/>
      <c r="D7" s="139"/>
      <c r="E7" s="139"/>
      <c r="F7" s="139"/>
      <c r="G7" s="139"/>
      <c r="H7" s="139"/>
      <c r="I7" s="139"/>
      <c r="J7" s="139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</row>
    <row r="8" spans="1:104" s="5" customFormat="1" ht="12" hidden="1" x14ac:dyDescent="0.2">
      <c r="A8" s="4"/>
      <c r="B8" s="6" t="s">
        <v>7</v>
      </c>
      <c r="C8" s="175"/>
      <c r="D8" s="140"/>
      <c r="E8" s="140"/>
      <c r="F8" s="140"/>
      <c r="G8" s="140"/>
      <c r="H8" s="140"/>
      <c r="I8" s="140"/>
      <c r="J8" s="140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</row>
    <row r="9" spans="1:104" hidden="1" x14ac:dyDescent="0.25">
      <c r="A9" s="2" t="s">
        <v>4</v>
      </c>
      <c r="B9" s="3" t="s">
        <v>5</v>
      </c>
      <c r="C9" s="173">
        <v>0.13500000000000001</v>
      </c>
      <c r="D9" s="125"/>
      <c r="E9" s="141"/>
      <c r="F9" s="141"/>
      <c r="G9" s="141"/>
      <c r="H9" s="141"/>
      <c r="I9" s="141"/>
      <c r="J9" s="141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</row>
    <row r="10" spans="1:104" s="5" customFormat="1" ht="12" hidden="1" x14ac:dyDescent="0.2">
      <c r="A10" s="4"/>
      <c r="B10" s="6" t="s">
        <v>6</v>
      </c>
      <c r="C10" s="175"/>
      <c r="D10" s="126"/>
      <c r="E10" s="139">
        <v>31</v>
      </c>
      <c r="F10" s="139">
        <v>31</v>
      </c>
      <c r="G10" s="139">
        <v>31</v>
      </c>
      <c r="H10" s="139">
        <v>31</v>
      </c>
      <c r="I10" s="139">
        <v>31</v>
      </c>
      <c r="J10" s="139">
        <v>31</v>
      </c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</row>
    <row r="11" spans="1:104" s="5" customFormat="1" ht="12" hidden="1" x14ac:dyDescent="0.2">
      <c r="A11" s="4"/>
      <c r="B11" s="6" t="s">
        <v>7</v>
      </c>
      <c r="C11" s="175"/>
      <c r="D11" s="126"/>
      <c r="E11" s="139">
        <v>500</v>
      </c>
      <c r="F11" s="139">
        <v>500</v>
      </c>
      <c r="G11" s="139">
        <v>500</v>
      </c>
      <c r="H11" s="139">
        <v>500</v>
      </c>
      <c r="I11" s="139">
        <v>500</v>
      </c>
      <c r="J11" s="139">
        <v>500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</row>
    <row r="12" spans="1:104" hidden="1" x14ac:dyDescent="0.25">
      <c r="A12" s="2" t="s">
        <v>4</v>
      </c>
      <c r="B12" s="3" t="s">
        <v>8</v>
      </c>
      <c r="C12" s="173">
        <v>0.255</v>
      </c>
      <c r="D12" s="127"/>
      <c r="E12" s="137"/>
      <c r="F12" s="137"/>
      <c r="G12" s="137"/>
      <c r="H12" s="137"/>
      <c r="I12" s="137"/>
      <c r="J12" s="137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</row>
    <row r="13" spans="1:104" ht="15" hidden="1" customHeight="1" x14ac:dyDescent="0.25">
      <c r="A13" s="2" t="s">
        <v>4</v>
      </c>
      <c r="B13" s="7" t="s">
        <v>9</v>
      </c>
      <c r="C13" s="176">
        <v>0</v>
      </c>
      <c r="D13" s="127"/>
      <c r="E13" s="137">
        <f t="shared" ref="E13:J13" si="2">E7*E14</f>
        <v>0</v>
      </c>
      <c r="F13" s="137">
        <f t="shared" si="2"/>
        <v>0</v>
      </c>
      <c r="G13" s="137">
        <f t="shared" si="2"/>
        <v>0</v>
      </c>
      <c r="H13" s="137">
        <f t="shared" si="2"/>
        <v>0</v>
      </c>
      <c r="I13" s="137">
        <f t="shared" si="2"/>
        <v>0</v>
      </c>
      <c r="J13" s="137">
        <f t="shared" si="2"/>
        <v>0</v>
      </c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</row>
    <row r="14" spans="1:104" ht="15" hidden="1" customHeight="1" x14ac:dyDescent="0.25">
      <c r="B14" s="76" t="s">
        <v>10</v>
      </c>
      <c r="C14" s="173">
        <v>0</v>
      </c>
      <c r="D14" s="103"/>
      <c r="E14" s="157">
        <v>7.1999999999999995E-2</v>
      </c>
      <c r="F14" s="157">
        <v>7.1999999999999995E-2</v>
      </c>
      <c r="G14" s="157">
        <v>7.1999999999999995E-2</v>
      </c>
      <c r="H14" s="157">
        <v>7.1999999999999995E-2</v>
      </c>
      <c r="I14" s="157">
        <v>7.1999999999999995E-2</v>
      </c>
      <c r="J14" s="157">
        <v>7.1999999999999995E-2</v>
      </c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</row>
    <row r="15" spans="1:104" x14ac:dyDescent="0.25">
      <c r="A15" s="52"/>
      <c r="C15" s="177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</row>
    <row r="16" spans="1:104" s="19" customFormat="1" ht="14.25" customHeight="1" x14ac:dyDescent="0.25">
      <c r="A16" s="60" t="s">
        <v>11</v>
      </c>
      <c r="B16" s="61"/>
      <c r="C16" s="178"/>
      <c r="D16" s="212"/>
      <c r="E16" s="213"/>
      <c r="F16" s="213"/>
      <c r="G16" s="213"/>
      <c r="H16" s="213"/>
      <c r="I16" s="213"/>
      <c r="J16" s="213"/>
      <c r="K16"/>
      <c r="L16"/>
      <c r="M16"/>
      <c r="N16"/>
      <c r="O16"/>
      <c r="P16"/>
      <c r="Q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</row>
    <row r="17" spans="1:104" ht="14.25" customHeight="1" x14ac:dyDescent="0.25">
      <c r="A17" s="2" t="s">
        <v>4</v>
      </c>
      <c r="B17" s="7" t="s">
        <v>70</v>
      </c>
      <c r="C17" s="208">
        <v>0.13500000000000001</v>
      </c>
      <c r="D17" s="215">
        <f>D18*D19*D20</f>
        <v>112200.00000000001</v>
      </c>
      <c r="E17" s="215">
        <f t="shared" ref="E17:J17" si="3">E18*E19*E20</f>
        <v>112200.00000000001</v>
      </c>
      <c r="F17" s="215">
        <f t="shared" si="3"/>
        <v>112200.00000000001</v>
      </c>
      <c r="G17" s="215">
        <f t="shared" si="3"/>
        <v>112200.00000000001</v>
      </c>
      <c r="H17" s="215">
        <f t="shared" si="3"/>
        <v>97200</v>
      </c>
      <c r="I17" s="215">
        <f t="shared" si="3"/>
        <v>118800</v>
      </c>
      <c r="J17" s="215">
        <f t="shared" si="3"/>
        <v>118800</v>
      </c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</row>
    <row r="18" spans="1:104" s="5" customFormat="1" ht="14.25" customHeight="1" x14ac:dyDescent="0.2">
      <c r="A18" s="4"/>
      <c r="B18" s="6" t="s">
        <v>72</v>
      </c>
      <c r="C18" s="175"/>
      <c r="D18" s="214">
        <v>5500</v>
      </c>
      <c r="E18" s="214">
        <v>5500</v>
      </c>
      <c r="F18" s="214">
        <v>5500</v>
      </c>
      <c r="G18" s="214">
        <v>5500</v>
      </c>
      <c r="H18" s="214">
        <v>4500</v>
      </c>
      <c r="I18" s="214">
        <v>5500</v>
      </c>
      <c r="J18" s="214">
        <v>5500</v>
      </c>
      <c r="K18" s="5" t="s">
        <v>123</v>
      </c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</row>
    <row r="19" spans="1:104" s="5" customFormat="1" ht="14.25" customHeight="1" x14ac:dyDescent="0.2">
      <c r="A19" s="4"/>
      <c r="B19" s="6" t="s">
        <v>68</v>
      </c>
      <c r="C19" s="175"/>
      <c r="D19" s="126">
        <v>120</v>
      </c>
      <c r="E19" s="126">
        <v>120</v>
      </c>
      <c r="F19" s="126">
        <v>120</v>
      </c>
      <c r="G19" s="126">
        <v>120</v>
      </c>
      <c r="H19" s="126">
        <v>120</v>
      </c>
      <c r="I19" s="126">
        <v>120</v>
      </c>
      <c r="J19" s="126">
        <v>120</v>
      </c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</row>
    <row r="20" spans="1:104" s="5" customFormat="1" ht="14.25" customHeight="1" x14ac:dyDescent="0.2">
      <c r="A20" s="4"/>
      <c r="B20" s="6" t="s">
        <v>69</v>
      </c>
      <c r="C20" s="175"/>
      <c r="D20" s="216">
        <v>0.17</v>
      </c>
      <c r="E20" s="216">
        <v>0.17</v>
      </c>
      <c r="F20" s="216">
        <v>0.17</v>
      </c>
      <c r="G20" s="216">
        <v>0.17</v>
      </c>
      <c r="H20" s="216">
        <v>0.18</v>
      </c>
      <c r="I20" s="216">
        <v>0.18</v>
      </c>
      <c r="J20" s="216">
        <v>0.18</v>
      </c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</row>
    <row r="21" spans="1:104" ht="14.25" customHeight="1" x14ac:dyDescent="0.25">
      <c r="A21" s="2" t="s">
        <v>4</v>
      </c>
      <c r="B21" s="7" t="s">
        <v>71</v>
      </c>
      <c r="C21" s="208">
        <v>0.13500000000000001</v>
      </c>
      <c r="D21" s="215">
        <f>D22*D23*D24</f>
        <v>108000</v>
      </c>
      <c r="E21" s="215">
        <f t="shared" ref="E21:J21" si="4">E22*E23*E24</f>
        <v>108000</v>
      </c>
      <c r="F21" s="215">
        <f t="shared" si="4"/>
        <v>108000</v>
      </c>
      <c r="G21" s="215">
        <f t="shared" si="4"/>
        <v>108000</v>
      </c>
      <c r="H21" s="215">
        <f t="shared" si="4"/>
        <v>91200</v>
      </c>
      <c r="I21" s="215">
        <f t="shared" si="4"/>
        <v>114000</v>
      </c>
      <c r="J21" s="215">
        <f t="shared" si="4"/>
        <v>114000</v>
      </c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</row>
    <row r="22" spans="1:104" s="5" customFormat="1" ht="14.25" customHeight="1" x14ac:dyDescent="0.2">
      <c r="A22" s="4"/>
      <c r="B22" s="6" t="s">
        <v>72</v>
      </c>
      <c r="C22" s="175"/>
      <c r="D22" s="214">
        <v>5000</v>
      </c>
      <c r="E22" s="214">
        <v>5000</v>
      </c>
      <c r="F22" s="214">
        <v>5000</v>
      </c>
      <c r="G22" s="214">
        <v>5000</v>
      </c>
      <c r="H22" s="214">
        <v>4000</v>
      </c>
      <c r="I22" s="214">
        <v>5000</v>
      </c>
      <c r="J22" s="214">
        <v>5000</v>
      </c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</row>
    <row r="23" spans="1:104" s="5" customFormat="1" ht="14.25" customHeight="1" x14ac:dyDescent="0.2">
      <c r="A23" s="4"/>
      <c r="B23" s="6" t="s">
        <v>68</v>
      </c>
      <c r="C23" s="175"/>
      <c r="D23" s="126">
        <v>120</v>
      </c>
      <c r="E23" s="126">
        <v>120</v>
      </c>
      <c r="F23" s="126">
        <v>120</v>
      </c>
      <c r="G23" s="126">
        <v>120</v>
      </c>
      <c r="H23" s="126">
        <v>120</v>
      </c>
      <c r="I23" s="126">
        <v>120</v>
      </c>
      <c r="J23" s="126">
        <v>120</v>
      </c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</row>
    <row r="24" spans="1:104" s="5" customFormat="1" ht="14.25" customHeight="1" x14ac:dyDescent="0.2">
      <c r="A24" s="4"/>
      <c r="B24" s="6" t="s">
        <v>69</v>
      </c>
      <c r="C24" s="175"/>
      <c r="D24" s="216">
        <v>0.18</v>
      </c>
      <c r="E24" s="216">
        <v>0.18</v>
      </c>
      <c r="F24" s="216">
        <v>0.18</v>
      </c>
      <c r="G24" s="216">
        <v>0.18</v>
      </c>
      <c r="H24" s="216">
        <v>0.19</v>
      </c>
      <c r="I24" s="216">
        <v>0.19</v>
      </c>
      <c r="J24" s="216">
        <v>0.19</v>
      </c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</row>
    <row r="25" spans="1:104" x14ac:dyDescent="0.25">
      <c r="A25" s="2" t="s">
        <v>4</v>
      </c>
      <c r="B25" s="7" t="s">
        <v>73</v>
      </c>
      <c r="C25" s="208">
        <v>0.13500000000000001</v>
      </c>
      <c r="D25" s="217">
        <f>D26*D27*D28</f>
        <v>76500</v>
      </c>
      <c r="E25" s="217">
        <f t="shared" ref="E25:J25" si="5">E26*E27*E28</f>
        <v>76500</v>
      </c>
      <c r="F25" s="217">
        <f t="shared" si="5"/>
        <v>76500</v>
      </c>
      <c r="G25" s="217">
        <f t="shared" si="5"/>
        <v>76500</v>
      </c>
      <c r="H25" s="217">
        <f t="shared" si="5"/>
        <v>59670</v>
      </c>
      <c r="I25" s="217">
        <f t="shared" si="5"/>
        <v>78030</v>
      </c>
      <c r="J25" s="217">
        <f t="shared" si="5"/>
        <v>78030</v>
      </c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</row>
    <row r="26" spans="1:104" s="5" customFormat="1" ht="14.25" customHeight="1" x14ac:dyDescent="0.2">
      <c r="A26" s="4"/>
      <c r="B26" s="6" t="s">
        <v>72</v>
      </c>
      <c r="C26" s="175"/>
      <c r="D26" s="214">
        <v>1700</v>
      </c>
      <c r="E26" s="214">
        <v>1700</v>
      </c>
      <c r="F26" s="214">
        <v>1700</v>
      </c>
      <c r="G26" s="214">
        <v>1700</v>
      </c>
      <c r="H26" s="214">
        <v>1300</v>
      </c>
      <c r="I26" s="214">
        <v>1700</v>
      </c>
      <c r="J26" s="214">
        <v>1700</v>
      </c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</row>
    <row r="27" spans="1:104" s="5" customFormat="1" ht="14.25" customHeight="1" x14ac:dyDescent="0.2">
      <c r="A27" s="4"/>
      <c r="B27" s="6" t="s">
        <v>68</v>
      </c>
      <c r="C27" s="175"/>
      <c r="D27" s="126">
        <v>90</v>
      </c>
      <c r="E27" s="126">
        <v>90</v>
      </c>
      <c r="F27" s="126">
        <v>90</v>
      </c>
      <c r="G27" s="126">
        <v>90</v>
      </c>
      <c r="H27" s="126">
        <v>90</v>
      </c>
      <c r="I27" s="126">
        <v>90</v>
      </c>
      <c r="J27" s="126">
        <v>90</v>
      </c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</row>
    <row r="28" spans="1:104" s="5" customFormat="1" ht="14.25" customHeight="1" x14ac:dyDescent="0.2">
      <c r="A28" s="4"/>
      <c r="B28" s="6" t="s">
        <v>69</v>
      </c>
      <c r="C28" s="175"/>
      <c r="D28" s="204">
        <v>0.5</v>
      </c>
      <c r="E28" s="204">
        <v>0.5</v>
      </c>
      <c r="F28" s="204">
        <v>0.5</v>
      </c>
      <c r="G28" s="204">
        <v>0.5</v>
      </c>
      <c r="H28" s="204">
        <v>0.51</v>
      </c>
      <c r="I28" s="204">
        <v>0.51</v>
      </c>
      <c r="J28" s="204">
        <v>0.51</v>
      </c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</row>
    <row r="29" spans="1:104" x14ac:dyDescent="0.25">
      <c r="A29" s="2"/>
      <c r="B29" s="7"/>
      <c r="C29" s="180"/>
      <c r="D29" s="104"/>
      <c r="E29" s="120"/>
      <c r="F29" s="120"/>
      <c r="G29" s="120"/>
      <c r="H29" s="120"/>
      <c r="I29" s="120"/>
      <c r="J29" s="120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</row>
    <row r="30" spans="1:104" s="19" customFormat="1" x14ac:dyDescent="0.25">
      <c r="A30" s="60" t="s">
        <v>12</v>
      </c>
      <c r="B30" s="61"/>
      <c r="C30" s="178"/>
      <c r="D30" s="212"/>
      <c r="E30" s="62"/>
      <c r="F30" s="62"/>
      <c r="G30" s="62"/>
      <c r="H30" s="62"/>
      <c r="I30" s="62"/>
      <c r="J30" s="62"/>
      <c r="K30"/>
      <c r="L30"/>
      <c r="M30"/>
      <c r="N30"/>
      <c r="O30"/>
      <c r="P30"/>
      <c r="Q3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</row>
    <row r="31" spans="1:104" s="19" customFormat="1" x14ac:dyDescent="0.25">
      <c r="A31" s="121" t="s">
        <v>13</v>
      </c>
      <c r="B31" s="15" t="s">
        <v>14</v>
      </c>
      <c r="C31" s="218">
        <v>0</v>
      </c>
      <c r="D31" s="223">
        <f>200*(D27+D23+D19)</f>
        <v>66000</v>
      </c>
      <c r="E31" s="222">
        <f t="shared" ref="E31:J31" si="6">200*(E27+E23+E19)</f>
        <v>66000</v>
      </c>
      <c r="F31" s="151">
        <f t="shared" si="6"/>
        <v>66000</v>
      </c>
      <c r="G31" s="151">
        <f t="shared" si="6"/>
        <v>66000</v>
      </c>
      <c r="H31" s="151">
        <f t="shared" si="6"/>
        <v>66000</v>
      </c>
      <c r="I31" s="151">
        <f t="shared" si="6"/>
        <v>66000</v>
      </c>
      <c r="J31" s="151">
        <f t="shared" si="6"/>
        <v>66000</v>
      </c>
      <c r="K31"/>
      <c r="L31"/>
      <c r="M31"/>
      <c r="N31"/>
      <c r="O31"/>
      <c r="P31"/>
      <c r="Q31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</row>
    <row r="32" spans="1:104" x14ac:dyDescent="0.25">
      <c r="A32" s="2" t="s">
        <v>4</v>
      </c>
      <c r="B32" s="7" t="s">
        <v>74</v>
      </c>
      <c r="C32" s="219">
        <v>0.255</v>
      </c>
      <c r="D32" s="127">
        <v>20000</v>
      </c>
      <c r="E32" s="137">
        <v>20000</v>
      </c>
      <c r="F32" s="132">
        <v>20000</v>
      </c>
      <c r="G32" s="132">
        <v>20000</v>
      </c>
      <c r="H32" s="132">
        <v>20000</v>
      </c>
      <c r="I32" s="132">
        <v>20000</v>
      </c>
      <c r="J32" s="132">
        <v>20000</v>
      </c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</row>
    <row r="33" spans="1:104" x14ac:dyDescent="0.25">
      <c r="A33" s="2" t="s">
        <v>4</v>
      </c>
      <c r="B33" s="7" t="s">
        <v>75</v>
      </c>
      <c r="C33" s="220">
        <v>0.13500000000000001</v>
      </c>
      <c r="D33" s="127"/>
      <c r="E33" s="137"/>
      <c r="F33" s="132"/>
      <c r="G33" s="132"/>
      <c r="H33" s="132"/>
      <c r="I33" s="132"/>
      <c r="J33" s="132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</row>
    <row r="34" spans="1:104" x14ac:dyDescent="0.25">
      <c r="A34" s="2" t="s">
        <v>13</v>
      </c>
      <c r="B34" s="9" t="s">
        <v>76</v>
      </c>
      <c r="C34" s="221">
        <v>0</v>
      </c>
      <c r="D34" s="128">
        <v>2800</v>
      </c>
      <c r="E34" s="138">
        <v>2800</v>
      </c>
      <c r="F34" s="205">
        <v>2800</v>
      </c>
      <c r="G34" s="205">
        <v>2800</v>
      </c>
      <c r="H34" s="205">
        <v>2800</v>
      </c>
      <c r="I34" s="205">
        <v>2800</v>
      </c>
      <c r="J34" s="205">
        <v>2800</v>
      </c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</row>
    <row r="35" spans="1:104" s="17" customFormat="1" x14ac:dyDescent="0.25">
      <c r="A35" s="16" t="s">
        <v>15</v>
      </c>
      <c r="B35" s="12"/>
      <c r="C35" s="245"/>
      <c r="D35" s="246">
        <f>D6+D9+D12+D13+D17+D21+D25+D32+D33+D34+D31</f>
        <v>385500</v>
      </c>
      <c r="E35" s="77">
        <f t="shared" ref="E35:J35" si="7">E6+E9+E12+E13+E17+E21+E25+E29+E32+E33+E34+E31</f>
        <v>385500</v>
      </c>
      <c r="F35" s="77">
        <f t="shared" si="7"/>
        <v>385500</v>
      </c>
      <c r="G35" s="77">
        <f t="shared" si="7"/>
        <v>385500</v>
      </c>
      <c r="H35" s="77">
        <f t="shared" si="7"/>
        <v>336870</v>
      </c>
      <c r="I35" s="77">
        <f t="shared" si="7"/>
        <v>399630</v>
      </c>
      <c r="J35" s="247">
        <f t="shared" si="7"/>
        <v>399630</v>
      </c>
      <c r="K35" s="10"/>
      <c r="L35" s="10"/>
      <c r="M35" s="10"/>
      <c r="N35" s="10"/>
      <c r="O35" s="10"/>
      <c r="P35" s="10"/>
      <c r="Q35" s="10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</row>
    <row r="36" spans="1:104" s="10" customFormat="1" ht="15.75" thickBot="1" x14ac:dyDescent="0.3">
      <c r="A36" s="8"/>
      <c r="B36" s="9"/>
      <c r="C36" s="182"/>
      <c r="D36" s="32"/>
      <c r="E36" s="14"/>
      <c r="F36" s="14"/>
      <c r="G36" s="14"/>
      <c r="H36" s="14"/>
      <c r="I36" s="14"/>
      <c r="J36" s="14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</row>
    <row r="37" spans="1:104" s="24" customFormat="1" ht="19.5" thickBot="1" x14ac:dyDescent="0.35">
      <c r="A37" s="64" t="s">
        <v>16</v>
      </c>
      <c r="B37" s="65"/>
      <c r="C37" s="183"/>
      <c r="D37" s="66"/>
      <c r="E37" s="66"/>
      <c r="F37" s="66"/>
      <c r="G37" s="66"/>
      <c r="H37" s="66"/>
      <c r="I37" s="66"/>
      <c r="J37" s="66"/>
      <c r="K37" s="55"/>
      <c r="L37" s="55"/>
      <c r="M37" s="55"/>
      <c r="N37" s="55"/>
      <c r="O37" s="55"/>
      <c r="P37" s="55"/>
      <c r="Q37" s="5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</row>
    <row r="38" spans="1:104" hidden="1" x14ac:dyDescent="0.25">
      <c r="A38" s="11" t="s">
        <v>17</v>
      </c>
      <c r="B38" s="63" t="s">
        <v>18</v>
      </c>
      <c r="C38" s="181">
        <v>0.255</v>
      </c>
      <c r="D38" s="129"/>
      <c r="E38" s="130"/>
      <c r="F38" s="130"/>
      <c r="G38" s="130"/>
      <c r="H38" s="130"/>
      <c r="I38" s="130"/>
      <c r="J38" s="130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</row>
    <row r="39" spans="1:104" hidden="1" x14ac:dyDescent="0.25">
      <c r="A39" s="11" t="s">
        <v>17</v>
      </c>
      <c r="B39" s="13" t="s">
        <v>19</v>
      </c>
      <c r="C39" s="179">
        <v>0.13500000000000001</v>
      </c>
      <c r="D39" s="128"/>
      <c r="E39" s="131"/>
      <c r="F39" s="132"/>
      <c r="G39" s="132"/>
      <c r="H39" s="132"/>
      <c r="I39" s="132"/>
      <c r="J39" s="132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</row>
    <row r="40" spans="1:104" hidden="1" x14ac:dyDescent="0.25">
      <c r="A40" s="11" t="s">
        <v>17</v>
      </c>
      <c r="B40" s="13" t="s">
        <v>20</v>
      </c>
      <c r="C40" s="179">
        <v>0.255</v>
      </c>
      <c r="D40" s="128"/>
      <c r="E40" s="131"/>
      <c r="F40" s="132"/>
      <c r="G40" s="132"/>
      <c r="H40" s="132"/>
      <c r="I40" s="132"/>
      <c r="J40" s="132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</row>
    <row r="41" spans="1:104" ht="15" customHeight="1" x14ac:dyDescent="0.25">
      <c r="A41" s="11" t="s">
        <v>17</v>
      </c>
      <c r="B41" s="13" t="s">
        <v>21</v>
      </c>
      <c r="C41" s="207">
        <v>0.255</v>
      </c>
      <c r="D41" s="206">
        <f>400*(D27+D23+D19)</f>
        <v>132000</v>
      </c>
      <c r="E41" s="137">
        <f>400*(E27+E23+E19)*1.03</f>
        <v>135960</v>
      </c>
      <c r="F41" s="137">
        <f>E41*1.03</f>
        <v>140038.80000000002</v>
      </c>
      <c r="G41" s="137">
        <f t="shared" ref="G41:J41" si="8">F41*1.03</f>
        <v>144239.96400000001</v>
      </c>
      <c r="H41" s="137">
        <f t="shared" si="8"/>
        <v>148567.16292</v>
      </c>
      <c r="I41" s="137">
        <f t="shared" si="8"/>
        <v>153024.1778076</v>
      </c>
      <c r="J41" s="137">
        <f t="shared" si="8"/>
        <v>157614.90314182802</v>
      </c>
      <c r="K41" s="252" t="s">
        <v>119</v>
      </c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</row>
    <row r="42" spans="1:104" ht="30" x14ac:dyDescent="0.25">
      <c r="A42" s="11" t="s">
        <v>17</v>
      </c>
      <c r="B42" s="13" t="s">
        <v>22</v>
      </c>
      <c r="C42" s="208">
        <v>0.255</v>
      </c>
      <c r="D42" s="128">
        <f>100*(D27+D23+D19)</f>
        <v>33000</v>
      </c>
      <c r="E42" s="137">
        <f t="shared" ref="E42" si="9">100*(E27+E23+E19)</f>
        <v>33000</v>
      </c>
      <c r="F42" s="132">
        <f>100*(F27+F23+F19)*1.2</f>
        <v>39600</v>
      </c>
      <c r="G42" s="132">
        <f>100*(G27+G23+G19)*1.2</f>
        <v>39600</v>
      </c>
      <c r="H42" s="132">
        <f t="shared" ref="H42:J42" si="10">100*(H27+H23+H19)*1.2</f>
        <v>39600</v>
      </c>
      <c r="I42" s="132">
        <f t="shared" si="10"/>
        <v>39600</v>
      </c>
      <c r="J42" s="132">
        <f t="shared" si="10"/>
        <v>39600</v>
      </c>
      <c r="K42" s="252" t="s">
        <v>122</v>
      </c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</row>
    <row r="43" spans="1:104" x14ac:dyDescent="0.25">
      <c r="A43" s="11" t="s">
        <v>17</v>
      </c>
      <c r="B43" s="13" t="s">
        <v>23</v>
      </c>
      <c r="C43" s="208">
        <v>0</v>
      </c>
      <c r="D43" s="128">
        <f>2*9*200*14</f>
        <v>50400</v>
      </c>
      <c r="E43" s="137">
        <f t="shared" ref="E43:J43" si="11">2*9*200*14</f>
        <v>50400</v>
      </c>
      <c r="F43" s="132">
        <f t="shared" si="11"/>
        <v>50400</v>
      </c>
      <c r="G43" s="132">
        <f t="shared" si="11"/>
        <v>50400</v>
      </c>
      <c r="H43" s="132">
        <f t="shared" si="11"/>
        <v>50400</v>
      </c>
      <c r="I43" s="132">
        <f t="shared" si="11"/>
        <v>50400</v>
      </c>
      <c r="J43" s="132">
        <f t="shared" si="11"/>
        <v>50400</v>
      </c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</row>
    <row r="44" spans="1:104" x14ac:dyDescent="0.25">
      <c r="A44" s="11" t="s">
        <v>17</v>
      </c>
      <c r="B44" s="13" t="s">
        <v>24</v>
      </c>
      <c r="C44" s="208">
        <v>0.255</v>
      </c>
      <c r="D44" s="127"/>
      <c r="E44" s="133"/>
      <c r="F44" s="134"/>
      <c r="G44" s="134"/>
      <c r="H44" s="134"/>
      <c r="I44" s="134"/>
      <c r="J44" s="134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</row>
    <row r="45" spans="1:104" x14ac:dyDescent="0.25">
      <c r="A45" s="11"/>
      <c r="B45" s="13" t="s">
        <v>25</v>
      </c>
      <c r="C45" s="208">
        <v>0</v>
      </c>
      <c r="D45" s="127">
        <f>85*300</f>
        <v>25500</v>
      </c>
      <c r="E45" s="137">
        <f t="shared" ref="E45:J45" si="12">85*300</f>
        <v>25500</v>
      </c>
      <c r="F45" s="132">
        <f t="shared" si="12"/>
        <v>25500</v>
      </c>
      <c r="G45" s="132">
        <f t="shared" si="12"/>
        <v>25500</v>
      </c>
      <c r="H45" s="132">
        <f t="shared" si="12"/>
        <v>25500</v>
      </c>
      <c r="I45" s="132">
        <f t="shared" si="12"/>
        <v>25500</v>
      </c>
      <c r="J45" s="132">
        <f t="shared" si="12"/>
        <v>25500</v>
      </c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</row>
    <row r="46" spans="1:104" x14ac:dyDescent="0.25">
      <c r="A46" s="11" t="s">
        <v>17</v>
      </c>
      <c r="B46" s="13" t="s">
        <v>26</v>
      </c>
      <c r="C46" s="208">
        <v>0</v>
      </c>
      <c r="D46" s="127">
        <f>20*(D27+D23+D19)</f>
        <v>6600</v>
      </c>
      <c r="E46" s="137">
        <f t="shared" ref="E46:J46" si="13">20*(E27+E23+E19)</f>
        <v>6600</v>
      </c>
      <c r="F46" s="132">
        <f t="shared" si="13"/>
        <v>6600</v>
      </c>
      <c r="G46" s="132">
        <f t="shared" si="13"/>
        <v>6600</v>
      </c>
      <c r="H46" s="132">
        <f t="shared" si="13"/>
        <v>6600</v>
      </c>
      <c r="I46" s="132">
        <f t="shared" si="13"/>
        <v>6600</v>
      </c>
      <c r="J46" s="132">
        <f t="shared" si="13"/>
        <v>6600</v>
      </c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</row>
    <row r="47" spans="1:104" x14ac:dyDescent="0.25">
      <c r="A47" s="11" t="s">
        <v>17</v>
      </c>
      <c r="B47" s="13" t="s">
        <v>27</v>
      </c>
      <c r="C47" s="208">
        <v>0.255</v>
      </c>
      <c r="D47" s="128">
        <f>100*(D27+D23+D19)</f>
        <v>33000</v>
      </c>
      <c r="E47" s="137">
        <f t="shared" ref="E47:J47" si="14">100*(E27+E23+E19)</f>
        <v>33000</v>
      </c>
      <c r="F47" s="132">
        <f t="shared" si="14"/>
        <v>33000</v>
      </c>
      <c r="G47" s="132">
        <f t="shared" si="14"/>
        <v>33000</v>
      </c>
      <c r="H47" s="132">
        <f t="shared" si="14"/>
        <v>33000</v>
      </c>
      <c r="I47" s="132">
        <f t="shared" si="14"/>
        <v>33000</v>
      </c>
      <c r="J47" s="132">
        <f t="shared" si="14"/>
        <v>33000</v>
      </c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</row>
    <row r="48" spans="1:104" x14ac:dyDescent="0.25">
      <c r="A48" s="11" t="s">
        <v>17</v>
      </c>
      <c r="B48" s="13" t="s">
        <v>28</v>
      </c>
      <c r="C48" s="208">
        <v>0.255</v>
      </c>
      <c r="D48" s="128">
        <v>4500</v>
      </c>
      <c r="E48" s="133">
        <v>4500</v>
      </c>
      <c r="F48" s="133">
        <v>4500</v>
      </c>
      <c r="G48" s="133">
        <v>4500</v>
      </c>
      <c r="H48" s="133">
        <v>4500</v>
      </c>
      <c r="I48" s="133">
        <v>4500</v>
      </c>
      <c r="J48" s="133">
        <v>4500</v>
      </c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</row>
    <row r="49" spans="1:104" x14ac:dyDescent="0.25">
      <c r="A49" s="11" t="s">
        <v>17</v>
      </c>
      <c r="B49" s="44" t="s">
        <v>29</v>
      </c>
      <c r="C49" s="209">
        <v>0.255</v>
      </c>
      <c r="D49" s="128">
        <v>2200</v>
      </c>
      <c r="E49" s="137">
        <v>2200</v>
      </c>
      <c r="F49" s="132">
        <v>2200</v>
      </c>
      <c r="G49" s="132">
        <v>2200</v>
      </c>
      <c r="H49" s="132">
        <v>2200</v>
      </c>
      <c r="I49" s="132">
        <v>2200</v>
      </c>
      <c r="J49" s="132">
        <v>2200</v>
      </c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</row>
    <row r="50" spans="1:104" hidden="1" x14ac:dyDescent="0.25">
      <c r="A50" s="52" t="s">
        <v>30</v>
      </c>
      <c r="B50" s="53" t="s">
        <v>77</v>
      </c>
      <c r="C50" s="207">
        <v>0.255</v>
      </c>
      <c r="D50" s="127"/>
      <c r="E50" s="133"/>
      <c r="F50" s="134"/>
      <c r="G50" s="134"/>
      <c r="H50" s="134"/>
      <c r="I50" s="134"/>
      <c r="J50" s="134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</row>
    <row r="51" spans="1:104" hidden="1" x14ac:dyDescent="0.25">
      <c r="A51" s="52" t="s">
        <v>30</v>
      </c>
      <c r="B51" s="53" t="s">
        <v>31</v>
      </c>
      <c r="C51" s="207">
        <v>0.13500000000000001</v>
      </c>
      <c r="D51" s="127"/>
      <c r="E51" s="133"/>
      <c r="F51" s="134"/>
      <c r="G51" s="134"/>
      <c r="H51" s="134"/>
      <c r="I51" s="134"/>
      <c r="J51" s="134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</row>
    <row r="52" spans="1:104" hidden="1" x14ac:dyDescent="0.25">
      <c r="A52" s="52" t="s">
        <v>30</v>
      </c>
      <c r="B52" s="53" t="s">
        <v>32</v>
      </c>
      <c r="C52" s="207">
        <v>0.1</v>
      </c>
      <c r="D52" s="127"/>
      <c r="E52" s="133"/>
      <c r="F52" s="134"/>
      <c r="G52" s="134"/>
      <c r="H52" s="134"/>
      <c r="I52" s="134"/>
      <c r="J52" s="134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</row>
    <row r="53" spans="1:104" hidden="1" x14ac:dyDescent="0.25">
      <c r="A53" s="78" t="s">
        <v>30</v>
      </c>
      <c r="B53" s="38" t="s">
        <v>33</v>
      </c>
      <c r="C53" s="210">
        <v>0</v>
      </c>
      <c r="D53" s="135"/>
      <c r="E53" s="211"/>
      <c r="F53" s="136"/>
      <c r="G53" s="136"/>
      <c r="H53" s="136"/>
      <c r="I53" s="136"/>
      <c r="J53" s="13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</row>
    <row r="54" spans="1:104" ht="18.75" x14ac:dyDescent="0.3">
      <c r="A54" s="16" t="s">
        <v>34</v>
      </c>
      <c r="B54" s="54"/>
      <c r="C54" s="184"/>
      <c r="D54" s="79">
        <f>-(D38+D39+D40+D41+D42+D43+D44+D45+D46+D47+D48+D49+D50+D51+D52+D53)</f>
        <v>-287200</v>
      </c>
      <c r="E54" s="79">
        <f t="shared" ref="E54:J54" si="15">-(E38+E39+E40+E41+E42+E43+E44+E45+E46+E47+E48+E49+E50+E51+E52+E53)</f>
        <v>-291160</v>
      </c>
      <c r="F54" s="79">
        <f t="shared" si="15"/>
        <v>-301838.80000000005</v>
      </c>
      <c r="G54" s="79">
        <f t="shared" si="15"/>
        <v>-306039.96400000004</v>
      </c>
      <c r="H54" s="79">
        <f t="shared" si="15"/>
        <v>-310367.16292000003</v>
      </c>
      <c r="I54" s="79">
        <f t="shared" si="15"/>
        <v>-314824.1778076</v>
      </c>
      <c r="J54" s="79">
        <f t="shared" si="15"/>
        <v>-319414.90314182802</v>
      </c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</row>
    <row r="55" spans="1:104" x14ac:dyDescent="0.25">
      <c r="A55" s="50"/>
      <c r="B55" s="84" t="s">
        <v>35</v>
      </c>
      <c r="C55" s="185"/>
      <c r="D55" s="85">
        <f>D35+D54</f>
        <v>98300</v>
      </c>
      <c r="E55" s="85">
        <f>E35+E54</f>
        <v>94340</v>
      </c>
      <c r="F55" s="85">
        <f t="shared" ref="F55:J55" si="16">F35+F54</f>
        <v>83661.199999999953</v>
      </c>
      <c r="G55" s="85">
        <f t="shared" si="16"/>
        <v>79460.035999999964</v>
      </c>
      <c r="H55" s="85">
        <f t="shared" si="16"/>
        <v>26502.837079999968</v>
      </c>
      <c r="I55" s="85">
        <f t="shared" si="16"/>
        <v>84805.822192399995</v>
      </c>
      <c r="J55" s="85">
        <f t="shared" si="16"/>
        <v>80215.096858171979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</row>
    <row r="56" spans="1:104" x14ac:dyDescent="0.25">
      <c r="A56" s="50"/>
      <c r="B56" s="84" t="s">
        <v>36</v>
      </c>
      <c r="C56" s="185"/>
      <c r="D56" s="86">
        <f>D55/D35</f>
        <v>0.25499351491569389</v>
      </c>
      <c r="E56" s="83">
        <f>E55/E35</f>
        <v>0.24472114137483789</v>
      </c>
      <c r="F56" s="83">
        <f t="shared" ref="F56:J56" si="17">F55/F35</f>
        <v>0.21701997405966267</v>
      </c>
      <c r="G56" s="83">
        <f t="shared" si="17"/>
        <v>0.20612201297016852</v>
      </c>
      <c r="H56" s="83">
        <f t="shared" si="17"/>
        <v>7.8673782408644186E-2</v>
      </c>
      <c r="I56" s="83">
        <f t="shared" si="17"/>
        <v>0.21221085051772889</v>
      </c>
      <c r="J56" s="83">
        <f t="shared" si="17"/>
        <v>0.20072341130088325</v>
      </c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</row>
    <row r="57" spans="1:104" x14ac:dyDescent="0.25">
      <c r="A57" s="50"/>
      <c r="B57" s="38"/>
      <c r="C57" s="185"/>
      <c r="D57" s="39"/>
      <c r="E57" s="39"/>
      <c r="F57" s="39"/>
      <c r="G57" s="39"/>
      <c r="H57" s="39"/>
      <c r="I57" s="39"/>
      <c r="J57" s="39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</row>
    <row r="58" spans="1:104" hidden="1" x14ac:dyDescent="0.25">
      <c r="A58" s="50"/>
      <c r="B58" s="38"/>
      <c r="C58" s="185"/>
      <c r="D58" s="39"/>
      <c r="E58" s="39"/>
      <c r="F58" s="39"/>
      <c r="G58" s="39"/>
      <c r="H58" s="39"/>
      <c r="I58" s="39"/>
      <c r="J58" s="39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</row>
    <row r="59" spans="1:104" ht="15.75" hidden="1" thickBot="1" x14ac:dyDescent="0.3">
      <c r="A59" s="69" t="s">
        <v>37</v>
      </c>
      <c r="B59" s="70"/>
      <c r="C59" s="186"/>
      <c r="D59" s="72"/>
      <c r="E59" s="71"/>
      <c r="F59" s="71"/>
      <c r="G59" s="71"/>
      <c r="H59" s="71"/>
      <c r="I59" s="71"/>
      <c r="J59" s="71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</row>
    <row r="60" spans="1:104" hidden="1" x14ac:dyDescent="0.25">
      <c r="A60" s="51" t="s">
        <v>13</v>
      </c>
      <c r="B60" s="67" t="s">
        <v>38</v>
      </c>
      <c r="C60" s="187">
        <v>0.255</v>
      </c>
      <c r="D60" s="142"/>
      <c r="E60" s="143"/>
      <c r="F60" s="143">
        <v>0</v>
      </c>
      <c r="G60" s="143"/>
      <c r="H60" s="143"/>
      <c r="I60" s="143"/>
      <c r="J60" s="143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</row>
    <row r="61" spans="1:104" s="10" customFormat="1" hidden="1" x14ac:dyDescent="0.25">
      <c r="A61" s="50" t="s">
        <v>30</v>
      </c>
      <c r="B61" s="38" t="s">
        <v>39</v>
      </c>
      <c r="C61" s="188">
        <v>0.255</v>
      </c>
      <c r="D61" s="144"/>
      <c r="E61" s="145"/>
      <c r="F61" s="145"/>
      <c r="G61" s="145"/>
      <c r="H61" s="145"/>
      <c r="I61" s="145"/>
      <c r="J61" s="145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</row>
    <row r="62" spans="1:104" hidden="1" x14ac:dyDescent="0.25">
      <c r="A62" s="51"/>
      <c r="B62" s="9"/>
      <c r="C62" s="189"/>
      <c r="D62" s="85">
        <f>D60-D61</f>
        <v>0</v>
      </c>
      <c r="E62" s="90">
        <f>E60-E61</f>
        <v>0</v>
      </c>
      <c r="F62" s="90">
        <f t="shared" ref="F62:J62" si="18">F60-F61</f>
        <v>0</v>
      </c>
      <c r="G62" s="90">
        <f t="shared" si="18"/>
        <v>0</v>
      </c>
      <c r="H62" s="90">
        <f t="shared" si="18"/>
        <v>0</v>
      </c>
      <c r="I62" s="90">
        <f t="shared" si="18"/>
        <v>0</v>
      </c>
      <c r="J62" s="90">
        <f t="shared" si="18"/>
        <v>0</v>
      </c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</row>
    <row r="63" spans="1:104" s="30" customFormat="1" ht="15.75" hidden="1" thickBot="1" x14ac:dyDescent="0.3">
      <c r="A63" s="69" t="s">
        <v>40</v>
      </c>
      <c r="B63" s="74"/>
      <c r="C63" s="190"/>
      <c r="D63" s="94"/>
      <c r="E63" s="75"/>
      <c r="F63" s="75"/>
      <c r="G63" s="75"/>
      <c r="H63" s="75"/>
      <c r="I63" s="75"/>
      <c r="J63" s="75"/>
      <c r="K63"/>
      <c r="L63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</row>
    <row r="64" spans="1:104" s="25" customFormat="1" hidden="1" x14ac:dyDescent="0.25">
      <c r="A64" s="68" t="s">
        <v>13</v>
      </c>
      <c r="B64" t="s">
        <v>41</v>
      </c>
      <c r="C64" s="191">
        <v>0.02</v>
      </c>
      <c r="D64" s="146"/>
      <c r="E64" s="153"/>
      <c r="F64" s="155"/>
      <c r="G64" s="155"/>
      <c r="H64" s="154"/>
      <c r="I64" s="154"/>
      <c r="J64" s="154"/>
      <c r="K64"/>
      <c r="L64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</row>
    <row r="65" spans="1:104" hidden="1" x14ac:dyDescent="0.25">
      <c r="A65" s="51" t="s">
        <v>30</v>
      </c>
      <c r="B65" s="38" t="s">
        <v>42</v>
      </c>
      <c r="C65" s="192">
        <v>0.24</v>
      </c>
      <c r="D65" s="144"/>
      <c r="E65" s="145"/>
      <c r="F65" s="145"/>
      <c r="G65" s="145"/>
      <c r="H65" s="145"/>
      <c r="I65" s="145"/>
      <c r="J65" s="145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</row>
    <row r="66" spans="1:104" hidden="1" x14ac:dyDescent="0.25">
      <c r="A66" s="5"/>
      <c r="B66" s="5"/>
      <c r="C66" s="193"/>
      <c r="D66" s="100">
        <f>D64-D65</f>
        <v>0</v>
      </c>
      <c r="E66" s="91">
        <f>E64-E65</f>
        <v>0</v>
      </c>
      <c r="F66" s="91">
        <f t="shared" ref="F66:J66" si="19">F64-F65</f>
        <v>0</v>
      </c>
      <c r="G66" s="91">
        <f t="shared" si="19"/>
        <v>0</v>
      </c>
      <c r="H66" s="91">
        <f t="shared" si="19"/>
        <v>0</v>
      </c>
      <c r="I66" s="91">
        <f t="shared" si="19"/>
        <v>0</v>
      </c>
      <c r="J66" s="91">
        <f t="shared" si="19"/>
        <v>0</v>
      </c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</row>
    <row r="67" spans="1:104" ht="15.75" thickBot="1" x14ac:dyDescent="0.3">
      <c r="A67" s="69" t="s">
        <v>43</v>
      </c>
      <c r="B67" s="74"/>
      <c r="C67" s="190"/>
      <c r="D67" s="94"/>
      <c r="E67" s="75"/>
      <c r="F67" s="75"/>
      <c r="G67" s="75"/>
      <c r="H67" s="75"/>
      <c r="I67" s="75"/>
      <c r="J67" s="75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</row>
    <row r="68" spans="1:104" s="10" customFormat="1" x14ac:dyDescent="0.25">
      <c r="A68" s="51" t="s">
        <v>30</v>
      </c>
      <c r="B68" s="38" t="s">
        <v>44</v>
      </c>
      <c r="C68" s="194">
        <v>0.24</v>
      </c>
      <c r="D68" s="147"/>
      <c r="E68" s="148">
        <v>60000</v>
      </c>
      <c r="F68" s="148">
        <v>120000</v>
      </c>
      <c r="G68" s="148"/>
      <c r="H68" s="148"/>
      <c r="I68" s="148"/>
      <c r="J68" s="14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118"/>
      <c r="AS68" s="118"/>
      <c r="AT68" s="118"/>
      <c r="AU68" s="118"/>
      <c r="AV68" s="118"/>
      <c r="AW68" s="118"/>
      <c r="AX68" s="118"/>
      <c r="AY68" s="118"/>
      <c r="AZ68" s="118"/>
      <c r="BA68" s="118"/>
      <c r="BB68" s="118"/>
      <c r="BC68" s="118"/>
      <c r="BD68" s="118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8"/>
      <c r="BS68" s="118"/>
      <c r="BT68" s="118"/>
      <c r="BU68" s="118"/>
      <c r="BV68" s="118"/>
      <c r="BW68" s="118"/>
      <c r="BX68" s="118"/>
      <c r="BY68" s="118"/>
      <c r="BZ68" s="118"/>
      <c r="CA68" s="118"/>
      <c r="CB68" s="118"/>
      <c r="CC68" s="118"/>
      <c r="CD68" s="118"/>
      <c r="CE68" s="118"/>
      <c r="CF68" s="118"/>
      <c r="CG68" s="118"/>
      <c r="CH68" s="118"/>
      <c r="CI68" s="118"/>
      <c r="CJ68" s="118"/>
      <c r="CK68" s="118"/>
      <c r="CL68" s="118"/>
      <c r="CM68" s="118"/>
      <c r="CN68" s="118"/>
      <c r="CO68" s="118"/>
      <c r="CP68" s="118"/>
      <c r="CQ68" s="118"/>
      <c r="CR68" s="118"/>
      <c r="CS68" s="118"/>
      <c r="CT68" s="118"/>
      <c r="CU68" s="118"/>
      <c r="CV68" s="118"/>
      <c r="CW68" s="118"/>
      <c r="CX68" s="118"/>
      <c r="CY68" s="118"/>
      <c r="CZ68" s="118"/>
    </row>
    <row r="69" spans="1:104" s="10" customFormat="1" x14ac:dyDescent="0.25">
      <c r="A69" s="51" t="s">
        <v>13</v>
      </c>
      <c r="B69" s="38" t="s">
        <v>45</v>
      </c>
      <c r="C69" s="194">
        <v>0.24</v>
      </c>
      <c r="D69" s="149"/>
      <c r="E69" s="148">
        <v>40000</v>
      </c>
      <c r="F69" s="148">
        <v>0</v>
      </c>
      <c r="G69" s="148"/>
      <c r="H69" s="148"/>
      <c r="I69" s="148"/>
      <c r="J69" s="14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8"/>
      <c r="CI69" s="118"/>
      <c r="CJ69" s="118"/>
      <c r="CK69" s="118"/>
      <c r="CL69" s="118"/>
      <c r="CM69" s="118"/>
      <c r="CN69" s="118"/>
      <c r="CO69" s="118"/>
      <c r="CP69" s="118"/>
      <c r="CQ69" s="118"/>
      <c r="CR69" s="118"/>
      <c r="CS69" s="118"/>
      <c r="CT69" s="118"/>
      <c r="CU69" s="118"/>
      <c r="CV69" s="118"/>
      <c r="CW69" s="118"/>
      <c r="CX69" s="118"/>
      <c r="CY69" s="118"/>
      <c r="CZ69" s="118"/>
    </row>
    <row r="70" spans="1:104" x14ac:dyDescent="0.25">
      <c r="A70" s="51" t="s">
        <v>13</v>
      </c>
      <c r="B70" s="38" t="s">
        <v>46</v>
      </c>
      <c r="C70" s="192">
        <v>0</v>
      </c>
      <c r="D70" s="150"/>
      <c r="E70" s="151"/>
      <c r="F70" s="151">
        <v>42000</v>
      </c>
      <c r="G70" s="151"/>
      <c r="H70" s="151"/>
      <c r="I70" s="151"/>
      <c r="J70" s="151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</row>
    <row r="71" spans="1:104" x14ac:dyDescent="0.25">
      <c r="A71" s="51"/>
      <c r="B71" s="95" t="s">
        <v>47</v>
      </c>
      <c r="C71" s="189"/>
      <c r="D71"/>
      <c r="E71" s="90">
        <f>E70+E69-E68</f>
        <v>-20000</v>
      </c>
      <c r="F71" s="90">
        <f>F70+F69-F68</f>
        <v>-78000</v>
      </c>
      <c r="G71" s="90">
        <f>G70+G69-G68</f>
        <v>0</v>
      </c>
      <c r="H71" s="90">
        <f t="shared" ref="H71:J71" si="20">H70+H69-H68</f>
        <v>0</v>
      </c>
      <c r="I71" s="90">
        <f t="shared" si="20"/>
        <v>0</v>
      </c>
      <c r="J71" s="90">
        <f t="shared" si="20"/>
        <v>0</v>
      </c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</row>
    <row r="72" spans="1:104" x14ac:dyDescent="0.25">
      <c r="A72" s="51"/>
      <c r="B72" s="95"/>
      <c r="C72" s="189"/>
      <c r="D72"/>
      <c r="E72" s="90"/>
      <c r="F72" s="90"/>
      <c r="G72" s="90"/>
      <c r="H72" s="90"/>
      <c r="I72" s="90"/>
      <c r="J72" s="90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</row>
    <row r="73" spans="1:104" x14ac:dyDescent="0.25">
      <c r="A73" s="51"/>
      <c r="B73" s="95" t="s">
        <v>78</v>
      </c>
      <c r="C73" s="244"/>
      <c r="D73" s="107">
        <v>80000</v>
      </c>
      <c r="E73" s="107">
        <f>D73-D74</f>
        <v>66666.666666666672</v>
      </c>
      <c r="F73" s="107">
        <f>E73-E74+F76</f>
        <v>131333.33333333334</v>
      </c>
      <c r="G73" s="107">
        <f>F73-F74+G76</f>
        <v>118000.33333333334</v>
      </c>
      <c r="H73" s="107">
        <f t="shared" ref="H73" si="21">G73-G74</f>
        <v>103250.29166666667</v>
      </c>
      <c r="I73" s="107">
        <f>H73-H74</f>
        <v>88500.25</v>
      </c>
      <c r="J73" s="107">
        <f>I73-I74</f>
        <v>73750.208333333328</v>
      </c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</row>
    <row r="74" spans="1:104" x14ac:dyDescent="0.25">
      <c r="A74" s="87" t="s">
        <v>48</v>
      </c>
      <c r="B74" s="82"/>
      <c r="C74" s="195"/>
      <c r="D74" s="164">
        <f>D73/6</f>
        <v>13333.333333333334</v>
      </c>
      <c r="E74" s="152">
        <f>E73/5</f>
        <v>13333.333333333334</v>
      </c>
      <c r="F74" s="152">
        <v>13333</v>
      </c>
      <c r="G74" s="152">
        <f>G73/8</f>
        <v>14750.041666666668</v>
      </c>
      <c r="H74" s="152">
        <f>H73/7</f>
        <v>14750.041666666668</v>
      </c>
      <c r="I74" s="152">
        <f>I73/6</f>
        <v>14750.041666666666</v>
      </c>
      <c r="J74" s="152">
        <f>J73/6</f>
        <v>12291.701388888889</v>
      </c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</row>
    <row r="75" spans="1:104" x14ac:dyDescent="0.25">
      <c r="A75" s="87" t="s">
        <v>49</v>
      </c>
      <c r="B75" s="82"/>
      <c r="C75" s="195"/>
      <c r="D75" s="249">
        <f>D73*0.05</f>
        <v>4000</v>
      </c>
      <c r="E75" s="243">
        <f t="shared" ref="E75:J75" si="22">E73*0.05</f>
        <v>3333.3333333333339</v>
      </c>
      <c r="F75" s="152">
        <f t="shared" si="22"/>
        <v>6566.6666666666679</v>
      </c>
      <c r="G75" s="152">
        <f>G73*0.05</f>
        <v>5900.0166666666673</v>
      </c>
      <c r="H75" s="152">
        <f t="shared" si="22"/>
        <v>5162.5145833333336</v>
      </c>
      <c r="I75" s="152">
        <f t="shared" si="22"/>
        <v>4425.0124999999998</v>
      </c>
      <c r="J75" s="152">
        <f t="shared" si="22"/>
        <v>3687.5104166666665</v>
      </c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</row>
    <row r="76" spans="1:104" x14ac:dyDescent="0.25">
      <c r="A76" s="12" t="s">
        <v>50</v>
      </c>
      <c r="B76" s="101"/>
      <c r="C76" s="195"/>
      <c r="D76" s="250"/>
      <c r="E76" s="152"/>
      <c r="F76" s="152">
        <f>F68-F70</f>
        <v>78000</v>
      </c>
      <c r="G76" s="152">
        <f>G68-G70</f>
        <v>0</v>
      </c>
      <c r="H76" s="152"/>
      <c r="I76" s="152"/>
      <c r="J76" s="152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</row>
    <row r="77" spans="1:104" x14ac:dyDescent="0.25">
      <c r="B77" s="96" t="s">
        <v>51</v>
      </c>
      <c r="C77" s="196"/>
      <c r="D77" s="248">
        <f>D75+D74</f>
        <v>17333.333333333336</v>
      </c>
      <c r="E77" s="89">
        <f>E74+E75</f>
        <v>16666.666666666668</v>
      </c>
      <c r="F77" s="89">
        <f t="shared" ref="F77:J77" si="23">F74+F75</f>
        <v>19899.666666666668</v>
      </c>
      <c r="G77" s="89">
        <f>G74+G75</f>
        <v>20650.058333333334</v>
      </c>
      <c r="H77" s="89">
        <f t="shared" si="23"/>
        <v>19912.556250000001</v>
      </c>
      <c r="I77" s="89">
        <f t="shared" si="23"/>
        <v>19175.054166666665</v>
      </c>
      <c r="J77" s="89">
        <f t="shared" si="23"/>
        <v>15979.211805555555</v>
      </c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</row>
    <row r="78" spans="1:104" x14ac:dyDescent="0.25">
      <c r="A78" s="97"/>
      <c r="B78" s="82"/>
      <c r="C78" s="197"/>
      <c r="D78" s="99"/>
      <c r="E78" s="98"/>
      <c r="F78" s="98"/>
      <c r="G78" s="98"/>
      <c r="H78" s="98"/>
      <c r="I78" s="98"/>
      <c r="J78" s="98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</row>
    <row r="79" spans="1:104" x14ac:dyDescent="0.25">
      <c r="A79" t="s">
        <v>52</v>
      </c>
      <c r="C79" s="198">
        <v>0.2</v>
      </c>
      <c r="D79" s="165">
        <f>((D55+D62+D66)*0.7)*C79</f>
        <v>13762</v>
      </c>
      <c r="E79" s="165">
        <f>((E55+E62+E66)*0.7)*C79</f>
        <v>13207.6</v>
      </c>
      <c r="F79" s="166">
        <f>((F55+F62+F66)*0.7)*C79</f>
        <v>11712.567999999992</v>
      </c>
      <c r="G79" s="166">
        <f>((G55+G62+G66)*0.7)*C79</f>
        <v>11124.405039999996</v>
      </c>
      <c r="H79" s="166">
        <f>((H55+H62+H66)*0.7)*C79</f>
        <v>3710.3971911999952</v>
      </c>
      <c r="I79" s="166">
        <f>((I55+I62+I66)*0.7)*C79</f>
        <v>11872.815106935999</v>
      </c>
      <c r="J79" s="166">
        <f>((J55+J62+J66)*0.7)*C79</f>
        <v>11230.113560144076</v>
      </c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</row>
    <row r="80" spans="1:104" ht="15.75" thickBot="1" x14ac:dyDescent="0.3">
      <c r="A80" s="69" t="s">
        <v>53</v>
      </c>
      <c r="B80" s="73"/>
      <c r="C80" s="199"/>
      <c r="D80" s="163">
        <f>3300*12</f>
        <v>39600</v>
      </c>
      <c r="E80" s="224">
        <f t="shared" ref="E80:J80" si="24">3300*12</f>
        <v>39600</v>
      </c>
      <c r="F80" s="225">
        <f t="shared" si="24"/>
        <v>39600</v>
      </c>
      <c r="G80" s="225">
        <f t="shared" si="24"/>
        <v>39600</v>
      </c>
      <c r="H80" s="225">
        <f t="shared" si="24"/>
        <v>39600</v>
      </c>
      <c r="I80" s="225">
        <f t="shared" si="24"/>
        <v>39600</v>
      </c>
      <c r="J80" s="226">
        <f t="shared" si="24"/>
        <v>39600</v>
      </c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</row>
    <row r="81" spans="1:104" x14ac:dyDescent="0.25">
      <c r="D81" s="102">
        <f>0-(D80+D79)</f>
        <v>-53362</v>
      </c>
      <c r="E81" s="102">
        <f>0-(E80+E79)</f>
        <v>-52807.6</v>
      </c>
      <c r="F81" s="102">
        <f t="shared" ref="F81:J81" si="25">0-(F80+F79)</f>
        <v>-51312.567999999992</v>
      </c>
      <c r="G81" s="102">
        <f t="shared" si="25"/>
        <v>-50724.405039999998</v>
      </c>
      <c r="H81" s="102">
        <f t="shared" si="25"/>
        <v>-43310.397191199998</v>
      </c>
      <c r="I81" s="102">
        <f t="shared" si="25"/>
        <v>-51472.815106936003</v>
      </c>
      <c r="J81" s="102">
        <f t="shared" si="25"/>
        <v>-50830.113560144076</v>
      </c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</row>
    <row r="82" spans="1:104" ht="15.75" thickBot="1" x14ac:dyDescent="0.3">
      <c r="D82" s="161"/>
      <c r="E82" s="161"/>
      <c r="F82" s="161"/>
      <c r="G82" s="161"/>
      <c r="H82" s="161"/>
      <c r="I82" s="161"/>
      <c r="J82" s="161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</row>
    <row r="83" spans="1:104" ht="15.75" thickTop="1" x14ac:dyDescent="0.25">
      <c r="A83" s="10" t="s">
        <v>54</v>
      </c>
      <c r="D83" s="160">
        <f>D55+D62+D66+D71-D77+D81</f>
        <v>27604.666666666657</v>
      </c>
      <c r="E83" s="160">
        <f>E55+E62+E66+E71-E77+E81</f>
        <v>4865.7333333333299</v>
      </c>
      <c r="F83" s="160">
        <f>F55+F62+F66+F71-F77+F81+F76</f>
        <v>12448.965333333297</v>
      </c>
      <c r="G83" s="160">
        <f>G55+G62+G66+G71-G77+G81+G76</f>
        <v>8085.5726266666315</v>
      </c>
      <c r="H83" s="160">
        <f>H55+H62+H66+H71-H77+H81</f>
        <v>-36720.116361200031</v>
      </c>
      <c r="I83" s="160">
        <f>I55+I62+I66+I71-I77+I81</f>
        <v>14157.952918797324</v>
      </c>
      <c r="J83" s="160">
        <f>J55+J62+J66+J71-J77+J81</f>
        <v>13405.771492472348</v>
      </c>
      <c r="K83" s="252" t="s">
        <v>124</v>
      </c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</row>
    <row r="84" spans="1:104" hidden="1" x14ac:dyDescent="0.25">
      <c r="A84" s="108" t="s">
        <v>13</v>
      </c>
      <c r="B84" s="122" t="s">
        <v>55</v>
      </c>
      <c r="C84" s="200"/>
      <c r="D84" s="106">
        <f t="shared" ref="D84:J84" si="26">((D6+D21+D25+D33)*0.14)+((D9+D12+D17+D32+D60+D64+D69)*0.24)</f>
        <v>57558</v>
      </c>
      <c r="E84" s="106">
        <f t="shared" si="26"/>
        <v>67158</v>
      </c>
      <c r="F84" s="106">
        <f t="shared" si="26"/>
        <v>57558</v>
      </c>
      <c r="G84" s="106">
        <f t="shared" si="26"/>
        <v>57558</v>
      </c>
      <c r="H84" s="106">
        <f t="shared" si="26"/>
        <v>49249.8</v>
      </c>
      <c r="I84" s="106">
        <f t="shared" si="26"/>
        <v>60196.200000000004</v>
      </c>
      <c r="J84" s="106">
        <f t="shared" si="26"/>
        <v>60196.200000000004</v>
      </c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</row>
    <row r="85" spans="1:104" s="26" customFormat="1" hidden="1" x14ac:dyDescent="0.25">
      <c r="A85" s="52" t="s">
        <v>30</v>
      </c>
      <c r="B85" s="123" t="s">
        <v>56</v>
      </c>
      <c r="C85" s="198"/>
      <c r="D85" s="105">
        <f>((D38+D40+D41+D42+D44+D47+D48+D49+D50+D61+D65+D68)*0.24)+((D39+D51)*0.14)+(D52*0.1)</f>
        <v>49128</v>
      </c>
      <c r="E85" s="105">
        <f>((E38+E40+E41+E42+E44+E47+E48+E49+E50+E61+E65+E68)*0.24)+((E39+E51)*0.14)+(E52*0.1)</f>
        <v>64478.399999999994</v>
      </c>
      <c r="F85" s="105">
        <f t="shared" ref="F85:J85" si="27">((F38+F40+F41+F42+F44+F47+F48+F49+F50+F61+F65+F68)*0.24)+((F39+F51)*0.14)+(F52*0.1)</f>
        <v>81441.312000000005</v>
      </c>
      <c r="G85" s="105">
        <f t="shared" si="27"/>
        <v>53649.591359999999</v>
      </c>
      <c r="H85" s="105">
        <f t="shared" si="27"/>
        <v>54688.119100799995</v>
      </c>
      <c r="I85" s="105">
        <f t="shared" si="27"/>
        <v>55757.802673824001</v>
      </c>
      <c r="J85" s="105">
        <f t="shared" si="27"/>
        <v>56859.576754038724</v>
      </c>
      <c r="K85" s="10"/>
      <c r="L85" s="10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8"/>
      <c r="BS85" s="118"/>
      <c r="BT85" s="118"/>
      <c r="BU85" s="118"/>
      <c r="BV85" s="118"/>
      <c r="BW85" s="118"/>
      <c r="BX85" s="118"/>
      <c r="BY85" s="118"/>
      <c r="BZ85" s="118"/>
      <c r="CA85" s="118"/>
      <c r="CB85" s="118"/>
      <c r="CC85" s="118"/>
      <c r="CD85" s="118"/>
      <c r="CE85" s="118"/>
      <c r="CF85" s="118"/>
      <c r="CG85" s="118"/>
      <c r="CH85" s="118"/>
      <c r="CI85" s="118"/>
      <c r="CJ85" s="118"/>
      <c r="CK85" s="118"/>
      <c r="CL85" s="118"/>
      <c r="CM85" s="118"/>
      <c r="CN85" s="118"/>
      <c r="CO85" s="118"/>
      <c r="CP85" s="118"/>
      <c r="CQ85" s="118"/>
      <c r="CR85" s="118"/>
      <c r="CS85" s="118"/>
      <c r="CT85" s="118"/>
      <c r="CU85" s="118"/>
      <c r="CV85" s="118"/>
      <c r="CW85" s="118"/>
      <c r="CX85" s="118"/>
      <c r="CY85" s="118"/>
      <c r="CZ85" s="118"/>
    </row>
    <row r="86" spans="1:104" hidden="1" x14ac:dyDescent="0.25">
      <c r="A86" s="5"/>
      <c r="B86" s="10" t="s">
        <v>57</v>
      </c>
      <c r="C86" s="193"/>
      <c r="D86" s="109">
        <f>D84-D85</f>
        <v>8430</v>
      </c>
      <c r="E86" s="109">
        <f t="shared" ref="E86:J86" si="28">E84-E85</f>
        <v>2679.6000000000058</v>
      </c>
      <c r="F86" s="109">
        <f t="shared" si="28"/>
        <v>-23883.312000000005</v>
      </c>
      <c r="G86" s="109">
        <f t="shared" si="28"/>
        <v>3908.4086400000015</v>
      </c>
      <c r="H86" s="109">
        <f t="shared" si="28"/>
        <v>-5438.3191007999922</v>
      </c>
      <c r="I86" s="109">
        <f t="shared" si="28"/>
        <v>4438.3973261760038</v>
      </c>
      <c r="J86" s="109">
        <f t="shared" si="28"/>
        <v>3336.6232459612802</v>
      </c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</row>
    <row r="87" spans="1:104" hidden="1" x14ac:dyDescent="0.25">
      <c r="D87" s="29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</row>
    <row r="88" spans="1:104" ht="15.75" hidden="1" thickBot="1" x14ac:dyDescent="0.3">
      <c r="A88" s="74"/>
      <c r="B88" s="88" t="s">
        <v>58</v>
      </c>
      <c r="C88" s="190"/>
      <c r="D88" s="162">
        <f>D83-D86</f>
        <v>19174.666666666657</v>
      </c>
      <c r="E88" s="162">
        <f t="shared" ref="E88:J88" si="29">E83-E86</f>
        <v>2186.1333333333241</v>
      </c>
      <c r="F88" s="162">
        <f t="shared" si="29"/>
        <v>36332.277333333303</v>
      </c>
      <c r="G88" s="162">
        <f t="shared" si="29"/>
        <v>4177.1639866666301</v>
      </c>
      <c r="H88" s="162">
        <f t="shared" si="29"/>
        <v>-31281.797260400039</v>
      </c>
      <c r="I88" s="162">
        <f t="shared" si="29"/>
        <v>9719.5555926213201</v>
      </c>
      <c r="J88" s="162">
        <f t="shared" si="29"/>
        <v>10069.148246511068</v>
      </c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</row>
    <row r="89" spans="1:104" hidden="1" x14ac:dyDescent="0.25">
      <c r="A89" s="51"/>
      <c r="B89" s="9"/>
      <c r="C89" s="201"/>
      <c r="D89" s="158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</row>
    <row r="90" spans="1:104" hidden="1" x14ac:dyDescent="0.25">
      <c r="A90" s="51"/>
      <c r="B90" s="84"/>
      <c r="C90" s="189"/>
      <c r="D90" s="110"/>
      <c r="E90" s="159"/>
      <c r="F90" s="159"/>
      <c r="G90" s="159"/>
      <c r="H90" s="159"/>
      <c r="I90" s="159"/>
      <c r="J90" s="159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</row>
    <row r="91" spans="1:104" ht="18.75" hidden="1" x14ac:dyDescent="0.3">
      <c r="A91" s="47"/>
      <c r="B91" s="114" t="s">
        <v>59</v>
      </c>
      <c r="C91" s="202"/>
      <c r="D91" s="49"/>
      <c r="E91" s="49"/>
      <c r="F91" s="49"/>
      <c r="G91" s="49"/>
      <c r="H91" s="49"/>
      <c r="I91" s="49"/>
      <c r="J91" s="49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</row>
    <row r="92" spans="1:104" hidden="1" x14ac:dyDescent="0.25">
      <c r="A92" s="52"/>
      <c r="B92" s="53"/>
      <c r="C92" s="189"/>
      <c r="D92" s="36"/>
      <c r="E92" s="36"/>
      <c r="F92" s="36"/>
      <c r="G92" s="36"/>
      <c r="H92" s="36"/>
      <c r="I92" s="36"/>
      <c r="J92" s="3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</row>
    <row r="93" spans="1:104" hidden="1" x14ac:dyDescent="0.25">
      <c r="A93" s="52"/>
      <c r="B93" s="53"/>
      <c r="C93" s="189"/>
      <c r="D93" s="36"/>
      <c r="E93" s="36"/>
      <c r="F93" s="36"/>
      <c r="G93" s="36"/>
      <c r="H93" s="36"/>
      <c r="I93" s="36"/>
      <c r="J93" s="3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</row>
    <row r="94" spans="1:104" hidden="1" x14ac:dyDescent="0.25">
      <c r="A94" s="10"/>
      <c r="B94" s="9"/>
      <c r="C94" s="203"/>
      <c r="D94" s="46"/>
      <c r="E94" s="45"/>
      <c r="F94" s="45"/>
      <c r="G94" s="45"/>
      <c r="H94" s="45"/>
      <c r="I94" s="45"/>
      <c r="J94" s="45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</row>
    <row r="95" spans="1:104" ht="18.75" hidden="1" x14ac:dyDescent="0.3">
      <c r="A95" s="47"/>
      <c r="B95" s="48"/>
      <c r="C95" s="202"/>
      <c r="D95" s="49"/>
      <c r="E95" s="49"/>
      <c r="F95" s="49"/>
      <c r="G95" s="49"/>
      <c r="H95" s="49"/>
      <c r="I95" s="49"/>
      <c r="J95" s="49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</row>
    <row r="96" spans="1:104" hidden="1" x14ac:dyDescent="0.25">
      <c r="A96" s="50"/>
      <c r="B96" s="38"/>
      <c r="C96" s="185"/>
      <c r="D96" s="39"/>
      <c r="E96" s="39"/>
      <c r="F96" s="39"/>
      <c r="G96" s="39"/>
      <c r="H96" s="39"/>
      <c r="I96" s="39"/>
      <c r="J96" s="39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</row>
    <row r="97" spans="1:104" hidden="1" x14ac:dyDescent="0.25">
      <c r="A97" s="2"/>
      <c r="B97" s="9"/>
      <c r="C97" s="189"/>
      <c r="D97" s="34"/>
      <c r="E97" s="34"/>
      <c r="F97" s="34"/>
      <c r="G97" s="34"/>
      <c r="H97" s="34"/>
      <c r="I97" s="34"/>
      <c r="J97" s="34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</row>
    <row r="98" spans="1:104" hidden="1" x14ac:dyDescent="0.25">
      <c r="A98" s="4"/>
      <c r="B98" s="5"/>
      <c r="C98" s="193"/>
      <c r="D98" s="35"/>
      <c r="E98" s="35"/>
      <c r="F98" s="35"/>
      <c r="G98" s="35"/>
      <c r="H98" s="35"/>
      <c r="I98" s="35"/>
      <c r="J98" s="35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</row>
    <row r="99" spans="1:104" hidden="1" x14ac:dyDescent="0.25">
      <c r="A99" s="4"/>
      <c r="B99" s="5"/>
      <c r="C99" s="193"/>
      <c r="D99" s="35"/>
      <c r="E99" s="35"/>
      <c r="F99" s="35"/>
      <c r="G99" s="35"/>
      <c r="H99" s="35"/>
      <c r="I99" s="35"/>
      <c r="J99" s="35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</row>
    <row r="100" spans="1:104" hidden="1" x14ac:dyDescent="0.25">
      <c r="A100" s="2"/>
      <c r="B100" s="9"/>
      <c r="C100" s="189"/>
      <c r="D100" s="34"/>
      <c r="E100" s="34"/>
      <c r="F100" s="34"/>
      <c r="G100" s="34"/>
      <c r="H100" s="34"/>
      <c r="I100" s="34"/>
      <c r="J100" s="34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</row>
    <row r="101" spans="1:104" hidden="1" x14ac:dyDescent="0.25">
      <c r="A101" s="4"/>
      <c r="B101" s="5"/>
      <c r="C101" s="193"/>
      <c r="D101" s="35"/>
      <c r="E101" s="35"/>
      <c r="F101" s="35"/>
      <c r="G101" s="35"/>
      <c r="H101" s="35"/>
      <c r="I101" s="35"/>
      <c r="J101" s="35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</row>
    <row r="102" spans="1:104" hidden="1" x14ac:dyDescent="0.25">
      <c r="A102" s="4"/>
      <c r="B102" s="5"/>
      <c r="C102" s="193"/>
      <c r="D102" s="35"/>
      <c r="E102" s="35"/>
      <c r="F102" s="35"/>
      <c r="G102" s="35"/>
      <c r="H102" s="35"/>
      <c r="I102" s="35"/>
      <c r="J102" s="35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</row>
    <row r="103" spans="1:104" hidden="1" x14ac:dyDescent="0.25">
      <c r="A103" s="2"/>
      <c r="B103" s="9"/>
      <c r="C103" s="189"/>
      <c r="D103" s="36"/>
      <c r="E103" s="36"/>
      <c r="F103" s="36"/>
      <c r="G103" s="36"/>
      <c r="H103" s="36"/>
      <c r="I103" s="36"/>
      <c r="J103" s="3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</row>
    <row r="104" spans="1:104" hidden="1" x14ac:dyDescent="0.25">
      <c r="A104" s="2"/>
      <c r="B104" s="9"/>
      <c r="C104" s="189"/>
      <c r="D104" s="37"/>
      <c r="E104" s="37"/>
      <c r="F104" s="37"/>
      <c r="G104" s="37"/>
      <c r="H104" s="37"/>
      <c r="I104" s="37"/>
      <c r="J104" s="37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</row>
    <row r="105" spans="1:104" s="25" customFormat="1" hidden="1" x14ac:dyDescent="0.25">
      <c r="A105" s="18"/>
      <c r="B105" s="38"/>
      <c r="C105" s="185"/>
      <c r="D105" s="34"/>
      <c r="E105" s="34"/>
      <c r="F105" s="34"/>
      <c r="G105" s="34"/>
      <c r="H105" s="34"/>
      <c r="I105" s="34"/>
      <c r="J105" s="34"/>
      <c r="K105"/>
      <c r="L105"/>
      <c r="M105"/>
      <c r="N105"/>
      <c r="O105"/>
      <c r="P105"/>
      <c r="Q105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</row>
    <row r="106" spans="1:104" hidden="1" x14ac:dyDescent="0.25">
      <c r="A106" s="2"/>
      <c r="B106" s="9"/>
      <c r="C106" s="189"/>
      <c r="D106" s="34"/>
      <c r="E106" s="34"/>
      <c r="F106" s="34"/>
      <c r="G106" s="34"/>
      <c r="H106" s="34"/>
      <c r="I106" s="34"/>
      <c r="J106" s="34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</row>
    <row r="107" spans="1:104" hidden="1" x14ac:dyDescent="0.25">
      <c r="A107" s="4"/>
      <c r="B107" s="5"/>
      <c r="C107" s="193"/>
      <c r="D107" s="35"/>
      <c r="E107" s="35"/>
      <c r="F107" s="35"/>
      <c r="G107" s="35"/>
      <c r="H107" s="35"/>
      <c r="I107" s="35"/>
      <c r="J107" s="35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</row>
    <row r="108" spans="1:104" hidden="1" x14ac:dyDescent="0.25">
      <c r="D108" s="29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</row>
    <row r="109" spans="1:104" x14ac:dyDescent="0.25">
      <c r="D109" s="160"/>
      <c r="E109" s="160"/>
      <c r="F109" s="160"/>
      <c r="G109" s="160"/>
      <c r="H109" s="160"/>
      <c r="I109" s="160"/>
      <c r="J109" s="160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</row>
    <row r="110" spans="1:104" x14ac:dyDescent="0.25">
      <c r="A110" s="10" t="s">
        <v>115</v>
      </c>
      <c r="D110" s="160">
        <f>Maksuvalmius!D83</f>
        <v>27604.666666666657</v>
      </c>
      <c r="E110" s="160">
        <f>Maksuvalmius!E83</f>
        <v>8271.3333333333285</v>
      </c>
      <c r="F110" s="160">
        <f>Maksuvalmius!F83</f>
        <v>25038.333333333328</v>
      </c>
      <c r="G110" s="160">
        <f>Maksuvalmius!G83</f>
        <v>24287.941666666666</v>
      </c>
      <c r="H110" s="160">
        <f>Maksuvalmius!H83</f>
        <v>37177.243750000009</v>
      </c>
      <c r="I110" s="160">
        <f>Maksuvalmius!I83</f>
        <v>37914.745833333334</v>
      </c>
      <c r="J110" s="160">
        <f>Maksuvalmius!J83</f>
        <v>41110.588194444441</v>
      </c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</row>
    <row r="111" spans="1:104" x14ac:dyDescent="0.25">
      <c r="A111" s="10" t="s">
        <v>116</v>
      </c>
      <c r="D111" s="251">
        <f>D83-D110</f>
        <v>0</v>
      </c>
      <c r="E111" s="251">
        <f t="shared" ref="E111:J111" si="30">E83-E110</f>
        <v>-3405.5999999999985</v>
      </c>
      <c r="F111" s="251">
        <f t="shared" si="30"/>
        <v>-12589.368000000031</v>
      </c>
      <c r="G111" s="251">
        <f t="shared" si="30"/>
        <v>-16202.369040000034</v>
      </c>
      <c r="H111" s="251">
        <f t="shared" si="30"/>
        <v>-73897.360111200047</v>
      </c>
      <c r="I111" s="251">
        <f t="shared" si="30"/>
        <v>-23756.79291453601</v>
      </c>
      <c r="J111" s="251">
        <f t="shared" si="30"/>
        <v>-27704.816701972093</v>
      </c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</row>
    <row r="112" spans="1:104" x14ac:dyDescent="0.25">
      <c r="D112" s="29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</row>
    <row r="113" spans="4:104" x14ac:dyDescent="0.25">
      <c r="D113" s="29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</row>
    <row r="114" spans="4:104" x14ac:dyDescent="0.25">
      <c r="D114" s="29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</row>
    <row r="115" spans="4:104" x14ac:dyDescent="0.25">
      <c r="D115" s="29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</row>
    <row r="116" spans="4:104" x14ac:dyDescent="0.25">
      <c r="D116" s="29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</row>
    <row r="117" spans="4:104" x14ac:dyDescent="0.25">
      <c r="D117" s="29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</row>
    <row r="118" spans="4:104" x14ac:dyDescent="0.25">
      <c r="D118" s="29"/>
    </row>
    <row r="119" spans="4:104" x14ac:dyDescent="0.25">
      <c r="D119" s="29"/>
    </row>
    <row r="120" spans="4:104" x14ac:dyDescent="0.25">
      <c r="D120" s="29"/>
    </row>
    <row r="121" spans="4:104" x14ac:dyDescent="0.25">
      <c r="D121" s="29"/>
    </row>
    <row r="122" spans="4:104" x14ac:dyDescent="0.25">
      <c r="D122" s="29"/>
    </row>
    <row r="123" spans="4:104" x14ac:dyDescent="0.25">
      <c r="D123" s="29"/>
    </row>
    <row r="124" spans="4:104" x14ac:dyDescent="0.25">
      <c r="D124" s="29"/>
    </row>
    <row r="125" spans="4:104" x14ac:dyDescent="0.25">
      <c r="D125" s="29"/>
    </row>
    <row r="126" spans="4:104" x14ac:dyDescent="0.25">
      <c r="D126" s="29"/>
    </row>
    <row r="127" spans="4:104" x14ac:dyDescent="0.25">
      <c r="D127" s="29"/>
    </row>
    <row r="128" spans="4:10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  <row r="144" spans="4:4" x14ac:dyDescent="0.25">
      <c r="D144" s="29"/>
    </row>
    <row r="145" spans="4:4" x14ac:dyDescent="0.25">
      <c r="D145" s="29"/>
    </row>
    <row r="146" spans="4:4" x14ac:dyDescent="0.25">
      <c r="D146" s="29"/>
    </row>
    <row r="147" spans="4:4" x14ac:dyDescent="0.25">
      <c r="D147" s="29"/>
    </row>
    <row r="148" spans="4:4" x14ac:dyDescent="0.25">
      <c r="D148" s="29"/>
    </row>
    <row r="149" spans="4:4" x14ac:dyDescent="0.25">
      <c r="D149" s="29"/>
    </row>
    <row r="150" spans="4:4" x14ac:dyDescent="0.25">
      <c r="D150" s="29"/>
    </row>
    <row r="151" spans="4:4" x14ac:dyDescent="0.25">
      <c r="D151" s="29"/>
    </row>
    <row r="152" spans="4:4" x14ac:dyDescent="0.25">
      <c r="D152" s="29"/>
    </row>
    <row r="153" spans="4:4" x14ac:dyDescent="0.25">
      <c r="D153" s="29"/>
    </row>
    <row r="154" spans="4:4" x14ac:dyDescent="0.25">
      <c r="D154" s="29"/>
    </row>
    <row r="155" spans="4:4" x14ac:dyDescent="0.25">
      <c r="D155" s="29"/>
    </row>
    <row r="156" spans="4:4" x14ac:dyDescent="0.25">
      <c r="D156" s="29"/>
    </row>
    <row r="157" spans="4:4" x14ac:dyDescent="0.25">
      <c r="D157" s="29"/>
    </row>
    <row r="158" spans="4:4" x14ac:dyDescent="0.25">
      <c r="D158" s="29"/>
    </row>
    <row r="159" spans="4:4" x14ac:dyDescent="0.25">
      <c r="D159" s="29"/>
    </row>
    <row r="160" spans="4:4" x14ac:dyDescent="0.25">
      <c r="D160" s="29"/>
    </row>
    <row r="161" spans="4:4" x14ac:dyDescent="0.25">
      <c r="D161" s="29"/>
    </row>
    <row r="162" spans="4:4" x14ac:dyDescent="0.25">
      <c r="D162" s="29"/>
    </row>
    <row r="163" spans="4:4" x14ac:dyDescent="0.25">
      <c r="D163" s="29"/>
    </row>
    <row r="164" spans="4:4" x14ac:dyDescent="0.25">
      <c r="D164" s="29"/>
    </row>
    <row r="165" spans="4:4" x14ac:dyDescent="0.25">
      <c r="D165" s="29"/>
    </row>
    <row r="166" spans="4:4" x14ac:dyDescent="0.25">
      <c r="D166" s="29"/>
    </row>
    <row r="167" spans="4:4" x14ac:dyDescent="0.25">
      <c r="D167" s="29"/>
    </row>
    <row r="168" spans="4:4" x14ac:dyDescent="0.25">
      <c r="D168" s="29"/>
    </row>
    <row r="169" spans="4:4" x14ac:dyDescent="0.25">
      <c r="D169" s="29"/>
    </row>
    <row r="170" spans="4:4" x14ac:dyDescent="0.25">
      <c r="D170" s="29"/>
    </row>
    <row r="171" spans="4:4" x14ac:dyDescent="0.25">
      <c r="D171" s="29"/>
    </row>
    <row r="172" spans="4:4" x14ac:dyDescent="0.25">
      <c r="D172" s="29"/>
    </row>
    <row r="173" spans="4:4" x14ac:dyDescent="0.25">
      <c r="D173" s="29"/>
    </row>
    <row r="174" spans="4:4" x14ac:dyDescent="0.25">
      <c r="D174" s="29"/>
    </row>
    <row r="175" spans="4:4" x14ac:dyDescent="0.25">
      <c r="D175" s="29"/>
    </row>
    <row r="176" spans="4:4" x14ac:dyDescent="0.25">
      <c r="D176" s="29"/>
    </row>
    <row r="177" spans="4:4" x14ac:dyDescent="0.25">
      <c r="D177" s="29"/>
    </row>
    <row r="178" spans="4:4" x14ac:dyDescent="0.25">
      <c r="D178" s="29"/>
    </row>
    <row r="179" spans="4:4" x14ac:dyDescent="0.25">
      <c r="D179" s="29"/>
    </row>
    <row r="180" spans="4:4" x14ac:dyDescent="0.25">
      <c r="D180" s="29"/>
    </row>
    <row r="181" spans="4:4" x14ac:dyDescent="0.25">
      <c r="D181" s="29"/>
    </row>
    <row r="182" spans="4:4" x14ac:dyDescent="0.25">
      <c r="D182" s="29"/>
    </row>
    <row r="183" spans="4:4" x14ac:dyDescent="0.25">
      <c r="D183" s="29"/>
    </row>
    <row r="184" spans="4:4" x14ac:dyDescent="0.25">
      <c r="D184" s="29"/>
    </row>
    <row r="185" spans="4:4" x14ac:dyDescent="0.25">
      <c r="D185" s="29"/>
    </row>
    <row r="186" spans="4:4" x14ac:dyDescent="0.25">
      <c r="D186" s="29"/>
    </row>
    <row r="187" spans="4:4" x14ac:dyDescent="0.25">
      <c r="D187" s="29"/>
    </row>
    <row r="188" spans="4:4" x14ac:dyDescent="0.25">
      <c r="D188" s="29"/>
    </row>
    <row r="189" spans="4:4" x14ac:dyDescent="0.25">
      <c r="D189" s="29"/>
    </row>
    <row r="190" spans="4:4" x14ac:dyDescent="0.25">
      <c r="D190" s="29"/>
    </row>
    <row r="191" spans="4:4" x14ac:dyDescent="0.25">
      <c r="D191" s="29"/>
    </row>
    <row r="192" spans="4:4" x14ac:dyDescent="0.25">
      <c r="D192" s="29"/>
    </row>
    <row r="193" spans="4:4" x14ac:dyDescent="0.25">
      <c r="D193" s="29"/>
    </row>
    <row r="194" spans="4:4" x14ac:dyDescent="0.25">
      <c r="D194" s="29"/>
    </row>
    <row r="195" spans="4:4" x14ac:dyDescent="0.25">
      <c r="D195" s="29"/>
    </row>
    <row r="196" spans="4:4" x14ac:dyDescent="0.25">
      <c r="D196" s="29"/>
    </row>
    <row r="197" spans="4:4" x14ac:dyDescent="0.25">
      <c r="D197" s="29"/>
    </row>
    <row r="198" spans="4:4" x14ac:dyDescent="0.25">
      <c r="D198" s="29"/>
    </row>
    <row r="199" spans="4:4" x14ac:dyDescent="0.25">
      <c r="D199" s="29"/>
    </row>
    <row r="200" spans="4:4" x14ac:dyDescent="0.25">
      <c r="D200" s="29"/>
    </row>
    <row r="201" spans="4:4" x14ac:dyDescent="0.25">
      <c r="D201" s="29"/>
    </row>
    <row r="202" spans="4:4" x14ac:dyDescent="0.25">
      <c r="D202" s="29"/>
    </row>
    <row r="203" spans="4:4" x14ac:dyDescent="0.25">
      <c r="D203" s="29"/>
    </row>
    <row r="204" spans="4:4" x14ac:dyDescent="0.25">
      <c r="D204" s="29"/>
    </row>
    <row r="205" spans="4:4" x14ac:dyDescent="0.25">
      <c r="D205" s="29"/>
    </row>
    <row r="206" spans="4:4" x14ac:dyDescent="0.25">
      <c r="D206" s="29"/>
    </row>
    <row r="207" spans="4:4" x14ac:dyDescent="0.25">
      <c r="D207" s="29"/>
    </row>
    <row r="208" spans="4:4" x14ac:dyDescent="0.25">
      <c r="D208" s="29"/>
    </row>
    <row r="209" spans="4:4" x14ac:dyDescent="0.25">
      <c r="D209" s="29"/>
    </row>
    <row r="210" spans="4:4" x14ac:dyDescent="0.25">
      <c r="D210" s="29"/>
    </row>
    <row r="211" spans="4:4" x14ac:dyDescent="0.25">
      <c r="D211" s="29"/>
    </row>
    <row r="212" spans="4:4" x14ac:dyDescent="0.25">
      <c r="D212" s="29"/>
    </row>
    <row r="213" spans="4:4" x14ac:dyDescent="0.25">
      <c r="D213" s="29"/>
    </row>
    <row r="214" spans="4:4" x14ac:dyDescent="0.25">
      <c r="D214" s="29"/>
    </row>
    <row r="215" spans="4:4" x14ac:dyDescent="0.25">
      <c r="D215" s="29"/>
    </row>
    <row r="216" spans="4:4" x14ac:dyDescent="0.25">
      <c r="D216" s="29"/>
    </row>
    <row r="217" spans="4:4" x14ac:dyDescent="0.25">
      <c r="D217" s="29"/>
    </row>
    <row r="218" spans="4:4" x14ac:dyDescent="0.25">
      <c r="D218" s="29"/>
    </row>
    <row r="219" spans="4:4" x14ac:dyDescent="0.25">
      <c r="D219" s="29"/>
    </row>
    <row r="220" spans="4:4" x14ac:dyDescent="0.25">
      <c r="D220" s="29"/>
    </row>
    <row r="221" spans="4:4" x14ac:dyDescent="0.25">
      <c r="D221" s="29"/>
    </row>
    <row r="222" spans="4:4" x14ac:dyDescent="0.25">
      <c r="D222" s="29"/>
    </row>
    <row r="223" spans="4:4" x14ac:dyDescent="0.25">
      <c r="D223" s="29"/>
    </row>
    <row r="224" spans="4:4" x14ac:dyDescent="0.25">
      <c r="D224" s="29"/>
    </row>
    <row r="225" spans="4:4" x14ac:dyDescent="0.25">
      <c r="D225" s="29"/>
    </row>
    <row r="226" spans="4:4" x14ac:dyDescent="0.25">
      <c r="D226" s="29"/>
    </row>
    <row r="227" spans="4:4" x14ac:dyDescent="0.25">
      <c r="D227" s="29"/>
    </row>
    <row r="228" spans="4:4" x14ac:dyDescent="0.25">
      <c r="D228" s="29"/>
    </row>
    <row r="229" spans="4:4" x14ac:dyDescent="0.25">
      <c r="D229" s="29"/>
    </row>
    <row r="230" spans="4:4" x14ac:dyDescent="0.25">
      <c r="D230" s="29"/>
    </row>
    <row r="231" spans="4:4" x14ac:dyDescent="0.25">
      <c r="D231" s="29"/>
    </row>
    <row r="232" spans="4:4" x14ac:dyDescent="0.25">
      <c r="D232" s="29"/>
    </row>
    <row r="233" spans="4:4" x14ac:dyDescent="0.25">
      <c r="D233" s="29"/>
    </row>
    <row r="234" spans="4:4" x14ac:dyDescent="0.25">
      <c r="D234" s="29"/>
    </row>
    <row r="235" spans="4:4" x14ac:dyDescent="0.25">
      <c r="D235" s="29"/>
    </row>
    <row r="236" spans="4:4" x14ac:dyDescent="0.25">
      <c r="D236" s="29"/>
    </row>
    <row r="237" spans="4:4" x14ac:dyDescent="0.25">
      <c r="D237" s="29"/>
    </row>
    <row r="238" spans="4:4" x14ac:dyDescent="0.25">
      <c r="D238" s="29"/>
    </row>
    <row r="239" spans="4:4" x14ac:dyDescent="0.25">
      <c r="D239" s="29"/>
    </row>
    <row r="240" spans="4:4" x14ac:dyDescent="0.25">
      <c r="D240" s="29"/>
    </row>
    <row r="241" spans="4:4" x14ac:dyDescent="0.25">
      <c r="D241" s="29"/>
    </row>
    <row r="242" spans="4:4" x14ac:dyDescent="0.25">
      <c r="D242" s="29"/>
    </row>
    <row r="243" spans="4:4" x14ac:dyDescent="0.25">
      <c r="D243" s="29"/>
    </row>
    <row r="244" spans="4:4" x14ac:dyDescent="0.25">
      <c r="D244" s="29"/>
    </row>
    <row r="245" spans="4:4" x14ac:dyDescent="0.25">
      <c r="D245" s="29"/>
    </row>
    <row r="246" spans="4:4" x14ac:dyDescent="0.25">
      <c r="D246" s="29"/>
    </row>
    <row r="247" spans="4:4" x14ac:dyDescent="0.25">
      <c r="D247" s="29"/>
    </row>
    <row r="248" spans="4:4" x14ac:dyDescent="0.25">
      <c r="D248" s="29"/>
    </row>
    <row r="249" spans="4:4" x14ac:dyDescent="0.25">
      <c r="D249" s="29"/>
    </row>
    <row r="250" spans="4:4" x14ac:dyDescent="0.25">
      <c r="D250" s="29"/>
    </row>
    <row r="251" spans="4:4" x14ac:dyDescent="0.25">
      <c r="D251" s="29"/>
    </row>
    <row r="252" spans="4:4" x14ac:dyDescent="0.25">
      <c r="D252" s="29"/>
    </row>
    <row r="253" spans="4:4" x14ac:dyDescent="0.25">
      <c r="D253" s="29"/>
    </row>
    <row r="254" spans="4:4" x14ac:dyDescent="0.25">
      <c r="D254" s="29"/>
    </row>
    <row r="255" spans="4:4" x14ac:dyDescent="0.25">
      <c r="D255" s="29"/>
    </row>
    <row r="256" spans="4:4" x14ac:dyDescent="0.25">
      <c r="D256" s="29"/>
    </row>
    <row r="257" spans="4:4" x14ac:dyDescent="0.25">
      <c r="D257" s="29"/>
    </row>
    <row r="258" spans="4:4" x14ac:dyDescent="0.25">
      <c r="D258" s="29"/>
    </row>
    <row r="259" spans="4:4" x14ac:dyDescent="0.25">
      <c r="D259" s="29"/>
    </row>
    <row r="260" spans="4:4" x14ac:dyDescent="0.25">
      <c r="D260" s="29"/>
    </row>
    <row r="261" spans="4:4" x14ac:dyDescent="0.25">
      <c r="D261" s="29"/>
    </row>
    <row r="262" spans="4:4" x14ac:dyDescent="0.25">
      <c r="D262" s="29"/>
    </row>
    <row r="263" spans="4:4" x14ac:dyDescent="0.25">
      <c r="D263" s="29"/>
    </row>
    <row r="264" spans="4:4" x14ac:dyDescent="0.25">
      <c r="D264" s="29"/>
    </row>
    <row r="265" spans="4:4" x14ac:dyDescent="0.25">
      <c r="D265" s="29"/>
    </row>
    <row r="266" spans="4:4" x14ac:dyDescent="0.25">
      <c r="D266" s="29"/>
    </row>
    <row r="267" spans="4:4" x14ac:dyDescent="0.25">
      <c r="D267" s="29"/>
    </row>
    <row r="268" spans="4:4" x14ac:dyDescent="0.25">
      <c r="D268" s="29"/>
    </row>
    <row r="269" spans="4:4" x14ac:dyDescent="0.25">
      <c r="D269" s="29"/>
    </row>
    <row r="270" spans="4:4" x14ac:dyDescent="0.25">
      <c r="D270" s="29"/>
    </row>
    <row r="271" spans="4:4" x14ac:dyDescent="0.25">
      <c r="D271" s="29"/>
    </row>
    <row r="272" spans="4:4" x14ac:dyDescent="0.25">
      <c r="D272" s="29"/>
    </row>
    <row r="273" spans="4:4" x14ac:dyDescent="0.25">
      <c r="D273" s="29"/>
    </row>
    <row r="274" spans="4:4" x14ac:dyDescent="0.25">
      <c r="D274" s="29"/>
    </row>
    <row r="275" spans="4:4" x14ac:dyDescent="0.25">
      <c r="D275" s="29"/>
    </row>
    <row r="276" spans="4:4" x14ac:dyDescent="0.25">
      <c r="D276" s="29"/>
    </row>
    <row r="277" spans="4:4" x14ac:dyDescent="0.25">
      <c r="D277" s="29"/>
    </row>
    <row r="278" spans="4:4" x14ac:dyDescent="0.25">
      <c r="D278" s="29"/>
    </row>
    <row r="279" spans="4:4" x14ac:dyDescent="0.25">
      <c r="D279" s="29"/>
    </row>
    <row r="280" spans="4:4" x14ac:dyDescent="0.25">
      <c r="D280" s="29"/>
    </row>
    <row r="281" spans="4:4" x14ac:dyDescent="0.25">
      <c r="D281" s="29"/>
    </row>
    <row r="282" spans="4:4" x14ac:dyDescent="0.25">
      <c r="D282" s="29"/>
    </row>
    <row r="283" spans="4:4" x14ac:dyDescent="0.25">
      <c r="D283" s="29"/>
    </row>
    <row r="284" spans="4:4" x14ac:dyDescent="0.25">
      <c r="D284" s="29"/>
    </row>
    <row r="285" spans="4:4" x14ac:dyDescent="0.25">
      <c r="D285" s="29"/>
    </row>
    <row r="286" spans="4:4" x14ac:dyDescent="0.25">
      <c r="D286" s="29"/>
    </row>
    <row r="287" spans="4:4" x14ac:dyDescent="0.25">
      <c r="D287" s="29"/>
    </row>
    <row r="288" spans="4:4" x14ac:dyDescent="0.25">
      <c r="D288" s="29"/>
    </row>
    <row r="289" spans="4:4" x14ac:dyDescent="0.25">
      <c r="D289" s="29"/>
    </row>
    <row r="290" spans="4:4" x14ac:dyDescent="0.25">
      <c r="D290" s="29"/>
    </row>
    <row r="291" spans="4:4" x14ac:dyDescent="0.25">
      <c r="D291" s="29"/>
    </row>
    <row r="292" spans="4:4" x14ac:dyDescent="0.25">
      <c r="D292" s="29"/>
    </row>
    <row r="293" spans="4:4" x14ac:dyDescent="0.25">
      <c r="D293" s="29"/>
    </row>
    <row r="294" spans="4:4" x14ac:dyDescent="0.25">
      <c r="D294" s="29"/>
    </row>
    <row r="295" spans="4:4" x14ac:dyDescent="0.25">
      <c r="D295" s="29"/>
    </row>
    <row r="296" spans="4:4" x14ac:dyDescent="0.25">
      <c r="D296" s="29"/>
    </row>
    <row r="297" spans="4:4" x14ac:dyDescent="0.25">
      <c r="D297" s="29"/>
    </row>
    <row r="298" spans="4:4" x14ac:dyDescent="0.25">
      <c r="D298" s="29"/>
    </row>
    <row r="299" spans="4:4" x14ac:dyDescent="0.25">
      <c r="D299" s="29"/>
    </row>
    <row r="300" spans="4:4" x14ac:dyDescent="0.25">
      <c r="D300" s="29"/>
    </row>
    <row r="301" spans="4:4" x14ac:dyDescent="0.25">
      <c r="D301" s="29"/>
    </row>
    <row r="302" spans="4:4" x14ac:dyDescent="0.25">
      <c r="D302" s="29"/>
    </row>
    <row r="303" spans="4:4" x14ac:dyDescent="0.25">
      <c r="D303" s="29"/>
    </row>
    <row r="304" spans="4:4" x14ac:dyDescent="0.25">
      <c r="D304" s="29"/>
    </row>
    <row r="305" spans="4:4" x14ac:dyDescent="0.25">
      <c r="D305" s="29"/>
    </row>
    <row r="306" spans="4:4" x14ac:dyDescent="0.25">
      <c r="D306" s="29"/>
    </row>
    <row r="307" spans="4:4" x14ac:dyDescent="0.25">
      <c r="D307" s="29"/>
    </row>
    <row r="308" spans="4:4" x14ac:dyDescent="0.25">
      <c r="D308" s="29"/>
    </row>
    <row r="309" spans="4:4" x14ac:dyDescent="0.25">
      <c r="D309" s="29"/>
    </row>
    <row r="310" spans="4:4" x14ac:dyDescent="0.25">
      <c r="D310" s="29"/>
    </row>
    <row r="311" spans="4:4" x14ac:dyDescent="0.25">
      <c r="D311" s="29"/>
    </row>
    <row r="312" spans="4:4" x14ac:dyDescent="0.25">
      <c r="D312" s="29"/>
    </row>
    <row r="313" spans="4:4" x14ac:dyDescent="0.25">
      <c r="D313" s="29"/>
    </row>
    <row r="314" spans="4:4" x14ac:dyDescent="0.25">
      <c r="D314" s="29"/>
    </row>
    <row r="315" spans="4:4" x14ac:dyDescent="0.25">
      <c r="D315" s="29"/>
    </row>
    <row r="316" spans="4:4" x14ac:dyDescent="0.25">
      <c r="D316" s="29"/>
    </row>
    <row r="317" spans="4:4" x14ac:dyDescent="0.25">
      <c r="D317" s="29"/>
    </row>
    <row r="318" spans="4:4" x14ac:dyDescent="0.25">
      <c r="D318" s="29"/>
    </row>
    <row r="319" spans="4:4" x14ac:dyDescent="0.25">
      <c r="D319" s="29"/>
    </row>
    <row r="320" spans="4:4" x14ac:dyDescent="0.25">
      <c r="D320" s="29"/>
    </row>
    <row r="321" spans="4:4" x14ac:dyDescent="0.25">
      <c r="D321" s="29"/>
    </row>
    <row r="322" spans="4:4" x14ac:dyDescent="0.25">
      <c r="D322" s="29"/>
    </row>
    <row r="323" spans="4:4" x14ac:dyDescent="0.25">
      <c r="D323" s="29"/>
    </row>
    <row r="324" spans="4:4" x14ac:dyDescent="0.25">
      <c r="D324" s="29"/>
    </row>
    <row r="325" spans="4:4" x14ac:dyDescent="0.25">
      <c r="D325" s="29"/>
    </row>
    <row r="326" spans="4:4" x14ac:dyDescent="0.25">
      <c r="D326" s="29"/>
    </row>
    <row r="327" spans="4:4" x14ac:dyDescent="0.25">
      <c r="D327" s="29"/>
    </row>
    <row r="328" spans="4:4" x14ac:dyDescent="0.25">
      <c r="D328" s="29"/>
    </row>
    <row r="329" spans="4:4" x14ac:dyDescent="0.25">
      <c r="D329" s="29"/>
    </row>
    <row r="330" spans="4:4" x14ac:dyDescent="0.25">
      <c r="D330" s="29"/>
    </row>
    <row r="331" spans="4:4" x14ac:dyDescent="0.25">
      <c r="D331" s="29"/>
    </row>
    <row r="332" spans="4:4" x14ac:dyDescent="0.25">
      <c r="D332" s="29"/>
    </row>
    <row r="333" spans="4:4" x14ac:dyDescent="0.25">
      <c r="D333" s="29"/>
    </row>
    <row r="334" spans="4:4" x14ac:dyDescent="0.25">
      <c r="D334" s="29"/>
    </row>
    <row r="335" spans="4:4" x14ac:dyDescent="0.25">
      <c r="D335" s="29"/>
    </row>
    <row r="336" spans="4:4" x14ac:dyDescent="0.25">
      <c r="D336" s="29"/>
    </row>
    <row r="337" spans="4:4" x14ac:dyDescent="0.25">
      <c r="D337" s="29"/>
    </row>
    <row r="338" spans="4:4" x14ac:dyDescent="0.25">
      <c r="D338" s="29"/>
    </row>
    <row r="339" spans="4:4" x14ac:dyDescent="0.25">
      <c r="D339" s="29"/>
    </row>
    <row r="340" spans="4:4" x14ac:dyDescent="0.25">
      <c r="D340" s="29"/>
    </row>
    <row r="341" spans="4:4" x14ac:dyDescent="0.25">
      <c r="D341" s="29"/>
    </row>
    <row r="342" spans="4:4" x14ac:dyDescent="0.25">
      <c r="D342" s="29"/>
    </row>
    <row r="343" spans="4:4" x14ac:dyDescent="0.25">
      <c r="D343" s="29"/>
    </row>
    <row r="344" spans="4:4" x14ac:dyDescent="0.25">
      <c r="D344" s="29"/>
    </row>
    <row r="345" spans="4:4" x14ac:dyDescent="0.25">
      <c r="D345" s="29"/>
    </row>
    <row r="346" spans="4:4" x14ac:dyDescent="0.25">
      <c r="D346" s="29"/>
    </row>
    <row r="347" spans="4:4" x14ac:dyDescent="0.25">
      <c r="D347" s="29"/>
    </row>
    <row r="348" spans="4:4" x14ac:dyDescent="0.25">
      <c r="D348" s="29"/>
    </row>
    <row r="349" spans="4:4" x14ac:dyDescent="0.25">
      <c r="D349" s="29"/>
    </row>
    <row r="350" spans="4:4" x14ac:dyDescent="0.25">
      <c r="D350" s="29"/>
    </row>
    <row r="351" spans="4:4" x14ac:dyDescent="0.25">
      <c r="D351" s="29"/>
    </row>
    <row r="352" spans="4:4" x14ac:dyDescent="0.25">
      <c r="D352" s="29"/>
    </row>
    <row r="353" spans="4:4" x14ac:dyDescent="0.25">
      <c r="D353" s="29"/>
    </row>
    <row r="354" spans="4:4" x14ac:dyDescent="0.25">
      <c r="D354" s="29"/>
    </row>
    <row r="355" spans="4:4" x14ac:dyDescent="0.25">
      <c r="D355" s="29"/>
    </row>
    <row r="356" spans="4:4" x14ac:dyDescent="0.25">
      <c r="D356" s="29"/>
    </row>
    <row r="357" spans="4:4" x14ac:dyDescent="0.25">
      <c r="D357" s="29"/>
    </row>
    <row r="358" spans="4:4" x14ac:dyDescent="0.25">
      <c r="D358" s="29"/>
    </row>
    <row r="359" spans="4:4" x14ac:dyDescent="0.25">
      <c r="D359" s="29"/>
    </row>
    <row r="360" spans="4:4" x14ac:dyDescent="0.25">
      <c r="D360" s="29"/>
    </row>
    <row r="361" spans="4:4" x14ac:dyDescent="0.25">
      <c r="D361" s="29"/>
    </row>
    <row r="362" spans="4:4" x14ac:dyDescent="0.25">
      <c r="D362" s="29"/>
    </row>
    <row r="363" spans="4:4" x14ac:dyDescent="0.25">
      <c r="D363" s="29"/>
    </row>
    <row r="364" spans="4:4" x14ac:dyDescent="0.25">
      <c r="D364" s="29"/>
    </row>
    <row r="365" spans="4:4" x14ac:dyDescent="0.25">
      <c r="D365" s="29"/>
    </row>
    <row r="366" spans="4:4" x14ac:dyDescent="0.25">
      <c r="D366" s="29"/>
    </row>
    <row r="367" spans="4:4" x14ac:dyDescent="0.25">
      <c r="D367" s="29"/>
    </row>
    <row r="368" spans="4:4" x14ac:dyDescent="0.25">
      <c r="D368" s="29"/>
    </row>
    <row r="369" spans="4:4" x14ac:dyDescent="0.25">
      <c r="D369" s="29"/>
    </row>
    <row r="370" spans="4:4" x14ac:dyDescent="0.25">
      <c r="D370" s="29"/>
    </row>
    <row r="371" spans="4:4" x14ac:dyDescent="0.25">
      <c r="D371" s="29"/>
    </row>
    <row r="372" spans="4:4" x14ac:dyDescent="0.25">
      <c r="D372" s="29"/>
    </row>
    <row r="373" spans="4:4" x14ac:dyDescent="0.25">
      <c r="D373" s="29"/>
    </row>
    <row r="374" spans="4:4" x14ac:dyDescent="0.25">
      <c r="D374" s="29"/>
    </row>
    <row r="375" spans="4:4" x14ac:dyDescent="0.25">
      <c r="D375" s="29"/>
    </row>
    <row r="376" spans="4:4" x14ac:dyDescent="0.25">
      <c r="D376" s="29"/>
    </row>
    <row r="377" spans="4:4" x14ac:dyDescent="0.25">
      <c r="D377" s="29"/>
    </row>
    <row r="378" spans="4:4" x14ac:dyDescent="0.25">
      <c r="D378" s="29"/>
    </row>
    <row r="379" spans="4:4" x14ac:dyDescent="0.25">
      <c r="D379" s="29"/>
    </row>
    <row r="380" spans="4:4" x14ac:dyDescent="0.25">
      <c r="D380" s="29"/>
    </row>
    <row r="381" spans="4:4" x14ac:dyDescent="0.25">
      <c r="D381" s="29"/>
    </row>
    <row r="382" spans="4:4" x14ac:dyDescent="0.25">
      <c r="D382" s="29"/>
    </row>
    <row r="383" spans="4:4" x14ac:dyDescent="0.25">
      <c r="D383" s="29"/>
    </row>
    <row r="384" spans="4:4" x14ac:dyDescent="0.25">
      <c r="D384" s="29"/>
    </row>
    <row r="385" spans="4:4" x14ac:dyDescent="0.25">
      <c r="D385" s="29"/>
    </row>
    <row r="386" spans="4:4" x14ac:dyDescent="0.25">
      <c r="D386" s="29"/>
    </row>
    <row r="387" spans="4:4" x14ac:dyDescent="0.25">
      <c r="D387" s="29"/>
    </row>
    <row r="388" spans="4:4" x14ac:dyDescent="0.25">
      <c r="D388" s="29"/>
    </row>
    <row r="389" spans="4:4" x14ac:dyDescent="0.25">
      <c r="D389" s="29"/>
    </row>
    <row r="390" spans="4:4" x14ac:dyDescent="0.25">
      <c r="D390" s="29"/>
    </row>
    <row r="391" spans="4:4" x14ac:dyDescent="0.25">
      <c r="D391" s="29"/>
    </row>
    <row r="392" spans="4:4" x14ac:dyDescent="0.25">
      <c r="D392" s="29"/>
    </row>
    <row r="393" spans="4:4" x14ac:dyDescent="0.25">
      <c r="D393" s="29"/>
    </row>
    <row r="394" spans="4:4" x14ac:dyDescent="0.25">
      <c r="D394" s="29"/>
    </row>
    <row r="395" spans="4:4" x14ac:dyDescent="0.25">
      <c r="D395" s="29"/>
    </row>
    <row r="396" spans="4:4" x14ac:dyDescent="0.25">
      <c r="D396" s="29"/>
    </row>
    <row r="397" spans="4:4" x14ac:dyDescent="0.25">
      <c r="D397" s="29"/>
    </row>
    <row r="398" spans="4:4" x14ac:dyDescent="0.25">
      <c r="D398" s="29"/>
    </row>
    <row r="399" spans="4:4" x14ac:dyDescent="0.25">
      <c r="D399" s="29"/>
    </row>
    <row r="400" spans="4:4" x14ac:dyDescent="0.25">
      <c r="D400" s="29"/>
    </row>
    <row r="401" spans="4:4" x14ac:dyDescent="0.25">
      <c r="D401" s="29"/>
    </row>
    <row r="402" spans="4:4" x14ac:dyDescent="0.25">
      <c r="D402" s="29"/>
    </row>
    <row r="403" spans="4:4" x14ac:dyDescent="0.25">
      <c r="D403" s="29"/>
    </row>
    <row r="404" spans="4:4" x14ac:dyDescent="0.25">
      <c r="D404" s="29"/>
    </row>
    <row r="405" spans="4:4" x14ac:dyDescent="0.25">
      <c r="D405" s="29"/>
    </row>
    <row r="406" spans="4:4" x14ac:dyDescent="0.25">
      <c r="D406" s="29"/>
    </row>
    <row r="407" spans="4:4" x14ac:dyDescent="0.25">
      <c r="D407" s="29"/>
    </row>
    <row r="408" spans="4:4" x14ac:dyDescent="0.25">
      <c r="D408" s="29"/>
    </row>
    <row r="409" spans="4:4" x14ac:dyDescent="0.25">
      <c r="D409" s="29"/>
    </row>
    <row r="410" spans="4:4" x14ac:dyDescent="0.25">
      <c r="D410" s="29"/>
    </row>
    <row r="411" spans="4:4" x14ac:dyDescent="0.25">
      <c r="D411" s="29"/>
    </row>
    <row r="412" spans="4:4" x14ac:dyDescent="0.25">
      <c r="D412" s="29"/>
    </row>
    <row r="413" spans="4:4" x14ac:dyDescent="0.25">
      <c r="D413" s="29"/>
    </row>
    <row r="414" spans="4:4" x14ac:dyDescent="0.25">
      <c r="D414" s="29"/>
    </row>
    <row r="415" spans="4:4" x14ac:dyDescent="0.25">
      <c r="D415" s="29"/>
    </row>
    <row r="416" spans="4:4" x14ac:dyDescent="0.25">
      <c r="D416" s="29"/>
    </row>
    <row r="417" spans="4:4" x14ac:dyDescent="0.25">
      <c r="D417" s="29"/>
    </row>
    <row r="418" spans="4:4" x14ac:dyDescent="0.25">
      <c r="D418" s="29"/>
    </row>
    <row r="419" spans="4:4" x14ac:dyDescent="0.25">
      <c r="D419" s="29"/>
    </row>
    <row r="420" spans="4:4" x14ac:dyDescent="0.25">
      <c r="D420" s="29"/>
    </row>
    <row r="421" spans="4:4" x14ac:dyDescent="0.25">
      <c r="D421" s="29"/>
    </row>
    <row r="422" spans="4:4" x14ac:dyDescent="0.25">
      <c r="D422" s="29"/>
    </row>
    <row r="423" spans="4:4" x14ac:dyDescent="0.25">
      <c r="D423" s="29"/>
    </row>
    <row r="424" spans="4:4" x14ac:dyDescent="0.25">
      <c r="D424" s="29"/>
    </row>
    <row r="425" spans="4:4" x14ac:dyDescent="0.25">
      <c r="D425" s="29"/>
    </row>
    <row r="426" spans="4:4" x14ac:dyDescent="0.25">
      <c r="D426" s="29"/>
    </row>
    <row r="427" spans="4:4" x14ac:dyDescent="0.25">
      <c r="D427" s="29"/>
    </row>
    <row r="428" spans="4:4" x14ac:dyDescent="0.25">
      <c r="D428" s="29"/>
    </row>
    <row r="429" spans="4:4" x14ac:dyDescent="0.25">
      <c r="D429" s="29"/>
    </row>
    <row r="430" spans="4:4" x14ac:dyDescent="0.25">
      <c r="D430" s="29"/>
    </row>
    <row r="431" spans="4:4" x14ac:dyDescent="0.25">
      <c r="D431" s="29"/>
    </row>
  </sheetData>
  <conditionalFormatting sqref="D88:J88">
    <cfRule type="cellIs" dxfId="0" priority="1" operator="lessThan">
      <formula>0</formula>
    </cfRule>
  </conditionalFormatting>
  <pageMargins left="0.39370078740157483" right="0.19685039370078741" top="0.39370078740157483" bottom="0.19685039370078741" header="0.31496062992125984" footer="0.31496062992125984"/>
  <pageSetup paperSize="9" scale="73" orientation="landscape" r:id="rId1"/>
  <rowBreaks count="2" manualBreakCount="2">
    <brk id="64" max="20" man="1"/>
    <brk id="107" max="1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4BAE1542635BD41902AB94194570237" ma:contentTypeVersion="21" ma:contentTypeDescription="Luo uusi asiakirja." ma:contentTypeScope="" ma:versionID="311e1b3a4e0e794eefef67b1e87d4146">
  <xsd:schema xmlns:xsd="http://www.w3.org/2001/XMLSchema" xmlns:xs="http://www.w3.org/2001/XMLSchema" xmlns:p="http://schemas.microsoft.com/office/2006/metadata/properties" xmlns:ns1="http://schemas.microsoft.com/sharepoint/v3" xmlns:ns2="488b1640-c9e0-4a9e-a51f-fa560b57b049" xmlns:ns3="70afe19d-4798-4ba7-8144-893798dcea3b" xmlns:ns4="65157bd9-6474-4bac-ad23-b658a4e1d734" targetNamespace="http://schemas.microsoft.com/office/2006/metadata/properties" ma:root="true" ma:fieldsID="164391abef4a47cab57aa847883c0849" ns1:_="" ns2:_="" ns3:_="" ns4:_="">
    <xsd:import namespace="http://schemas.microsoft.com/sharepoint/v3"/>
    <xsd:import namespace="488b1640-c9e0-4a9e-a51f-fa560b57b049"/>
    <xsd:import namespace="70afe19d-4798-4ba7-8144-893798dcea3b"/>
    <xsd:import namespace="65157bd9-6474-4bac-ad23-b658a4e1d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Yhtenäisen yhteensopivuuskäytännön ominaisuudet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Yhtenäisen yhteensopivuuskäytännön käyttöliittymän toimint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b1640-c9e0-4a9e-a51f-fa560b57b0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Kuvien tunnisteet" ma:readOnly="false" ma:fieldId="{5cf76f15-5ced-4ddc-b409-7134ff3c332f}" ma:taxonomyMulti="true" ma:sspId="130a275b-544f-448d-8a6b-23425e3c17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fe19d-4798-4ba7-8144-893798dce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57bd9-6474-4bac-ad23-b658a4e1d734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33b2ff-3e2c-49fa-b0fd-c24c6f2ea414}" ma:internalName="TaxCatchAll" ma:showField="CatchAllData" ma:web="70afe19d-4798-4ba7-8144-893798dce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65157bd9-6474-4bac-ad23-b658a4e1d734" xsi:nil="true"/>
    <lcf76f155ced4ddcb4097134ff3c332f xmlns="488b1640-c9e0-4a9e-a51f-fa560b57b049">
      <Terms xmlns="http://schemas.microsoft.com/office/infopath/2007/PartnerControls"/>
    </lcf76f155ced4ddcb4097134ff3c332f>
    <SharedWithUsers xmlns="70afe19d-4798-4ba7-8144-893798dcea3b">
      <UserInfo>
        <DisplayName>Sari Kentta</DisplayName>
        <AccountId>1810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4FDA4C-FE30-4918-A3AD-CEC11E92D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8b1640-c9e0-4a9e-a51f-fa560b57b049"/>
    <ds:schemaRef ds:uri="70afe19d-4798-4ba7-8144-893798dcea3b"/>
    <ds:schemaRef ds:uri="65157bd9-6474-4bac-ad23-b658a4e1d7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11C180-CBCF-44A0-A6D8-A9AF122B899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5157bd9-6474-4bac-ad23-b658a4e1d734"/>
    <ds:schemaRef ds:uri="488b1640-c9e0-4a9e-a51f-fa560b57b049"/>
    <ds:schemaRef ds:uri="70afe19d-4798-4ba7-8144-893798dcea3b"/>
  </ds:schemaRefs>
</ds:datastoreItem>
</file>

<file path=customXml/itemProps3.xml><?xml version="1.0" encoding="utf-8"?>
<ds:datastoreItem xmlns:ds="http://schemas.openxmlformats.org/officeDocument/2006/customXml" ds:itemID="{57363E20-1EE8-4F23-9C75-809CD47B4E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8</vt:i4>
      </vt:variant>
    </vt:vector>
  </HeadingPairs>
  <TitlesOfParts>
    <vt:vector size="14" baseType="lpstr">
      <vt:lpstr>Budjetti_MTK</vt:lpstr>
      <vt:lpstr>Budjetti_Investoinnilla_MTK</vt:lpstr>
      <vt:lpstr>Maksuvalmius</vt:lpstr>
      <vt:lpstr>Maksuvalmius Tuotot -10%</vt:lpstr>
      <vt:lpstr>Maksuvalmius Kustannukset +%</vt:lpstr>
      <vt:lpstr>Maksuvalmius huonovuosi</vt:lpstr>
      <vt:lpstr>Maksuvalmius!Tulostusalue</vt:lpstr>
      <vt:lpstr>'Maksuvalmius huonovuosi'!Tulostusalue</vt:lpstr>
      <vt:lpstr>'Maksuvalmius Kustannukset +%'!Tulostusalue</vt:lpstr>
      <vt:lpstr>'Maksuvalmius Tuotot -10%'!Tulostusalue</vt:lpstr>
      <vt:lpstr>Maksuvalmius!Tulostusotsikot</vt:lpstr>
      <vt:lpstr>'Maksuvalmius huonovuosi'!Tulostusotsikot</vt:lpstr>
      <vt:lpstr>'Maksuvalmius Kustannukset +%'!Tulostusotsikot</vt:lpstr>
      <vt:lpstr>'Maksuvalmius Tuotot -10%'!Tulostusotsikot</vt:lpstr>
    </vt:vector>
  </TitlesOfParts>
  <Manager/>
  <Company>Suomen Yrittäjäopisto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Päivi Mäkinen</dc:creator>
  <cp:keywords/>
  <dc:description/>
  <cp:lastModifiedBy>Tuukka Tienari</cp:lastModifiedBy>
  <cp:revision/>
  <dcterms:created xsi:type="dcterms:W3CDTF">2014-09-11T10:59:15Z</dcterms:created>
  <dcterms:modified xsi:type="dcterms:W3CDTF">2026-04-28T06:54:29Z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0x01010074BAE1542635BD41902AB94194570237</vt:lpwstr>
  </property>
  <property fmtid="{D5CDD505-2E9C-101B-9397-08002B2CF9AE}" pid="3" name="MediaServiceImageTags">
    <vt:lpwstr/>
  </property>
</Properties>
</file>